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<sst xmlns="http://schemas.openxmlformats.org/spreadsheetml/2006/main" count="4296" uniqueCount="1000">
  <si>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</si>
  <si>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</si>
  <si>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</si>
  <si>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</si>
  <si>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</si>
  <si>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</si>
  <si>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</si>
  <si>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</si>
  <si>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</si>
  <si>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</si>
  <si>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</si>
  <si>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</si>
  <si>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</si>
  <si>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</si>
  <si>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</si>
  <si>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</si>
  <si>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</si>
  <si>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</si>
  <si>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</si>
  <si>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</si>
  <si>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</si>
  <si>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</si>
  <si>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</si>
  <si>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</si>
  <si>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</si>
  <si>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</si>
  <si>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</si>
  <si>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</si>
  <si>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</si>
  <si>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</si>
  <si>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</si>
  <si>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</si>
  <si>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</si>
  <si>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</si>
  <si>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</si>
  <si>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</si>
  <si>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</si>
  <si>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</si>
  <si>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</si>
  <si>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</si>
  <si>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</si>
  <si>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</si>
  <si>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</si>
  <si>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</si>
  <si>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</si>
  <si>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</si>
  <si>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</si>
  <si>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</si>
  <si>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</si>
  <si>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</si>
  <si>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</si>
  <si>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</si>
  <si>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</si>
  <si>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</si>
  <si>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</si>
  <si>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</si>
  <si>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</si>
  <si>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</si>
  <si>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</si>
  <si>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</si>
  <si>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</si>
  <si>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</si>
  <si>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</si>
  <si>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</si>
  <si>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</si>
  <si>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</si>
  <si>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</si>
  <si>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</si>
  <si>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</si>
  <si>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</si>
  <si>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</si>
  <si>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</si>
  <si>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</si>
  <si>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</si>
  <si>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</si>
  <si>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</si>
  <si>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</si>
  <si>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</si>
  <si>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</si>
  <si>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</si>
  <si>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</si>
  <si>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</si>
  <si>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</si>
  <si>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</si>
  <si>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</si>
  <si>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</si>
  <si>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</si>
  <si>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</si>
  <si>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</si>
  <si>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</si>
  <si>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</si>
  <si>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</si>
  <si>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</si>
  <si>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</si>
  <si>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</si>
  <si>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</si>
  <si>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</si>
  <si>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</si>
  <si>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</si>
  <si>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</si>
  <si>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</si>
  <si>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</si>
  <si>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</si>
  <si>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</si>
  <si>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</si>
  <si>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</si>
  <si>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</si>
  <si>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</si>
  <si>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</si>
  <si>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</si>
  <si>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</si>
  <si>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</si>
  <si>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</si>
  <si>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</si>
  <si>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</si>
  <si>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</si>
  <si>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</si>
  <si>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</si>
  <si>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</si>
  <si>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</si>
  <si>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</si>
  <si>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</si>
  <si>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</si>
  <si>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</si>
  <si>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</si>
  <si>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</si>
  <si>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</si>
  <si>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</si>
  <si>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</si>
  <si>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</si>
  <si>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</si>
  <si>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</si>
  <si>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</si>
  <si>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</si>
  <si>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</si>
  <si>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</si>
  <si>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</si>
  <si>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</si>
  <si>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</si>
  <si>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</si>
  <si>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</si>
  <si>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</si>
  <si>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</si>
  <si>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</si>
  <si>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</si>
  <si>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</si>
  <si>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</si>
  <si>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</si>
  <si>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</si>
  <si>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</si>
  <si>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</si>
  <si>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</si>
  <si>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</si>
  <si>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</si>
  <si>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</si>
  <si>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</si>
  <si>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</si>
  <si>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</si>
  <si>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</si>
  <si>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</si>
  <si>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</si>
  <si>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</si>
  <si>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</si>
  <si>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</si>
  <si>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</si>
  <si>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</si>
  <si>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</si>
  <si>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</si>
  <si>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</si>
  <si>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</si>
  <si>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</si>
  <si>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</si>
  <si>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</si>
  <si>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</si>
  <si>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</si>
  <si>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</si>
  <si>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</si>
  <si>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</si>
  <si>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</si>
  <si>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</si>
  <si>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</si>
  <si>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</si>
  <si>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</si>
  <si>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</si>
  <si>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</si>
  <si>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</si>
  <si>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</si>
  <si>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</si>
  <si>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</si>
  <si>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</si>
  <si>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</si>
  <si>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</si>
  <si>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</si>
  <si>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</si>
  <si>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</si>
  <si>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</si>
  <si>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</si>
  <si>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</si>
  <si>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</si>
  <si>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</si>
  <si>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</si>
  <si>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</si>
  <si>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</si>
  <si>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</si>
  <si>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</si>
  <si>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</si>
  <si>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</si>
  <si>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</si>
  <si>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</si>
  <si>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</si>
  <si>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</si>
  <si>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</si>
  <si>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</si>
  <si>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</si>
  <si>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</si>
  <si>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</si>
  <si>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</si>
  <si>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</si>
  <si>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</si>
  <si>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</si>
  <si>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</si>
  <si>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</si>
  <si>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</si>
  <si>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</si>
  <si>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</si>
  <si>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</si>
  <si>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</si>
  <si>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</si>
  <si>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</si>
  <si>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</si>
  <si>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</si>
  <si>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</si>
  <si>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</si>
  <si>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</si>
  <si>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</si>
  <si>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</si>
  <si>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</si>
  <si>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</si>
  <si>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</si>
  <si>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</si>
  <si>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</si>
  <si>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</si>
  <si>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</si>
  <si>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</si>
  <si>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</si>
  <si>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</si>
  <si>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</si>
  <si>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</si>
  <si>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</si>
  <si>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</si>
  <si>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</si>
  <si>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</si>
  <si>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</si>
  <si>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</si>
  <si>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</si>
  <si>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</si>
  <si>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</si>
  <si>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</si>
  <si>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</si>
  <si>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</si>
  <si>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</si>
  <si>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</si>
  <si>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</si>
  <si>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</si>
  <si>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</si>
  <si>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</si>
  <si>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</si>
  <si>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</si>
  <si>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</si>
  <si>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</si>
  <si>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</si>
  <si>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</si>
  <si>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</si>
  <si>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</si>
  <si>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</si>
  <si>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</si>
  <si>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</si>
  <si>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</si>
  <si>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</si>
  <si>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</si>
  <si>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</si>
  <si>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</si>
  <si>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</si>
  <si>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</si>
  <si>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</si>
  <si>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</si>
  <si>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</si>
  <si>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</si>
  <si>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</si>
  <si>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</si>
  <si>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</si>
  <si>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</si>
  <si>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</si>
  <si>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</si>
  <si>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</si>
  <si>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</si>
  <si>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</si>
  <si>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</si>
  <si>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</si>
  <si>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</si>
  <si>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</si>
  <si>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</si>
  <si>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</si>
  <si>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</si>
  <si>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</si>
  <si>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</si>
  <si>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</si>
  <si>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</si>
  <si>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</si>
  <si>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</si>
  <si>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</si>
  <si>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</si>
  <si>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</si>
  <si>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</si>
  <si>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</si>
  <si>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</si>
  <si>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</si>
  <si>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</si>
  <si>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</si>
  <si>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</si>
  <si>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</si>
  <si>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</si>
  <si>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</si>
  <si>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</si>
  <si>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</si>
  <si>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</si>
  <si>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</si>
  <si>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</si>
  <si>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</si>
  <si>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</si>
  <si>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</si>
  <si>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</si>
  <si>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</si>
  <si>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</si>
  <si>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</si>
  <si>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</si>
  <si>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</si>
  <si>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</si>
  <si>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</si>
  <si>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</si>
  <si>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</si>
  <si>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</si>
  <si>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</si>
  <si>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</si>
  <si>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</si>
  <si>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</si>
  <si>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</si>
  <si>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</si>
  <si>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</si>
  <si>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</si>
  <si>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</si>
  <si>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</si>
  <si>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</si>
  <si>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</si>
  <si>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</si>
  <si>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</si>
  <si>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</si>
  <si>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</si>
  <si>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</si>
  <si>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</si>
  <si>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</si>
  <si>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</si>
  <si>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</si>
  <si>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</si>
  <si>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</si>
  <si>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</si>
  <si>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</si>
  <si>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</si>
  <si>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</si>
  <si>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</si>
  <si>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</si>
  <si>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</si>
  <si>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</si>
  <si>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</si>
  <si>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</si>
  <si>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</si>
  <si>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</si>
  <si>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</si>
  <si>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</si>
  <si>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</si>
  <si>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</si>
  <si>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</si>
  <si>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</si>
  <si>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</si>
  <si>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</si>
  <si>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</si>
  <si>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</si>
  <si>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</si>
  <si>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</si>
  <si>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</si>
  <si>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</si>
  <si>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</si>
  <si>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</si>
  <si>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</si>
  <si>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</si>
  <si>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</si>
  <si>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</si>
  <si>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</si>
  <si>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</si>
  <si>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</si>
  <si>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</si>
  <si>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</si>
  <si>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</si>
  <si>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</si>
  <si>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</si>
  <si>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</si>
  <si>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</si>
  <si>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</si>
  <si>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</si>
  <si>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</si>
  <si>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</si>
  <si>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</si>
  <si>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</si>
  <si>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</si>
  <si>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</si>
  <si>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</si>
  <si>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</si>
  <si>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</si>
  <si>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</si>
  <si>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</si>
  <si>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</si>
  <si>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</si>
  <si>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</si>
  <si>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</si>
  <si>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</si>
  <si>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</si>
  <si>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</si>
  <si>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</si>
  <si>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</si>
  <si>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</si>
  <si>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</si>
  <si>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</si>
  <si>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</si>
  <si>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</si>
  <si>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</si>
  <si>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</si>
  <si>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</si>
  <si>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</si>
  <si>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</si>
  <si>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</si>
  <si>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</si>
  <si>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</si>
  <si>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</si>
  <si>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</si>
  <si>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</si>
  <si>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</si>
  <si>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</si>
  <si>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</si>
  <si>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</si>
  <si>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</si>
  <si>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</si>
  <si>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</si>
  <si>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</si>
  <si>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</si>
  <si>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</si>
  <si>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</si>
  <si>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</si>
  <si>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</si>
  <si>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</si>
  <si>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</si>
  <si>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</si>
  <si>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</si>
  <si>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</si>
  <si>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</si>
  <si>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</si>
  <si>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</si>
  <si>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</si>
  <si>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</si>
  <si>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</si>
  <si>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</si>
  <si>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</si>
  <si>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</si>
  <si>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</si>
  <si>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</si>
  <si>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</si>
  <si>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</si>
  <si>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</si>
  <si>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</si>
  <si>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</si>
  <si>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</si>
  <si>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</si>
  <si>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</si>
  <si>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</si>
  <si>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</si>
  <si>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</si>
  <si>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</si>
  <si>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</si>
  <si>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</si>
  <si>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</si>
  <si>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</si>
  <si>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</si>
  <si>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</si>
  <si>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</si>
  <si>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</si>
  <si>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</si>
  <si>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</si>
  <si>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</si>
  <si>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</si>
  <si>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</si>
  <si>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</si>
  <si>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</si>
  <si>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</si>
  <si>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</si>
  <si>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</si>
  <si>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</si>
  <si>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</si>
  <si>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</si>
  <si>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</si>
  <si>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</si>
  <si>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</si>
  <si>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</si>
  <si>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</si>
  <si>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</si>
  <si>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</si>
  <si>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</si>
  <si>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</si>
  <si>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</si>
  <si>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</si>
  <si>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</si>
  <si>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</si>
  <si>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</si>
  <si>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</si>
  <si>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</si>
  <si>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</si>
  <si>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</si>
  <si>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</si>
  <si>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</si>
  <si>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</si>
  <si>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</si>
  <si>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</si>
  <si>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</si>
  <si>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</si>
  <si>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</si>
  <si>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</si>
  <si>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</si>
  <si>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</si>
  <si>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</si>
  <si>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</si>
  <si>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</si>
  <si>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</si>
  <si>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</si>
  <si>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</si>
  <si>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</si>
  <si>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</si>
  <si>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</si>
  <si>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</si>
  <si>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</si>
  <si>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</si>
  <si>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</si>
  <si>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</si>
  <si>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</si>
  <si>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</si>
  <si>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</si>
  <si>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</si>
  <si>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</si>
  <si>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</si>
  <si>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</si>
  <si>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</si>
  <si>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</si>
  <si>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</si>
  <si>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</si>
  <si>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</si>
  <si>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</si>
  <si>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</si>
  <si>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</si>
  <si>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</si>
  <si>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</si>
  <si>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</si>
  <si>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</si>
  <si>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</si>
  <si>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</si>
  <si>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</si>
  <si>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</si>
  <si>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</si>
  <si>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</si>
  <si>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</si>
  <si>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</si>
  <si>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</si>
  <si>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</si>
  <si>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</si>
  <si>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</si>
  <si>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</si>
  <si>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</si>
  <si>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</si>
  <si>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</si>
  <si>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</si>
  <si>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</si>
  <si>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</si>
  <si>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</si>
  <si>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</si>
  <si>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</si>
  <si>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</si>
  <si>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</si>
  <si>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</si>
  <si>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</si>
  <si>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</si>
  <si>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</si>
  <si>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</si>
  <si>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</si>
  <si>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</si>
  <si>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</si>
  <si>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</si>
  <si>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</si>
  <si>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</si>
  <si>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</si>
  <si>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</si>
  <si>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</si>
  <si>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</si>
  <si>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</si>
  <si>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</si>
  <si>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</si>
  <si>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</si>
  <si>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</si>
  <si>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</si>
  <si>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</si>
  <si>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</si>
  <si>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</si>
  <si>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</si>
  <si>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</si>
  <si>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</si>
  <si>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</si>
  <si>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</si>
  <si>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</si>
  <si>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</si>
  <si>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</si>
  <si>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</si>
  <si>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</si>
  <si>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</si>
  <si>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</si>
  <si>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</si>
  <si>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</si>
  <si>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</si>
  <si>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</si>
  <si>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</si>
  <si>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</si>
  <si>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</si>
  <si>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</si>
  <si>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</si>
  <si>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</si>
  <si>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</si>
  <si>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</si>
  <si>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</si>
  <si>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</si>
  <si>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</si>
  <si>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</si>
  <si>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</si>
  <si>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</si>
  <si>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</si>
  <si>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</si>
  <si>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</si>
  <si>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</si>
  <si>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</si>
  <si>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</si>
  <si>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</si>
  <si>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</si>
  <si>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</si>
  <si>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</si>
  <si>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</si>
  <si>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</si>
  <si>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</si>
  <si>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</si>
  <si>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</si>
  <si>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</si>
  <si>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</si>
  <si>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</si>
  <si>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</si>
  <si>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</si>
  <si>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</si>
  <si>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</si>
  <si>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</si>
  <si>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</si>
  <si>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</si>
  <si>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</si>
  <si>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</si>
  <si>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</si>
  <si>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</si>
  <si>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</si>
  <si>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</si>
  <si>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</si>
  <si>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</si>
  <si>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</si>
  <si>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</si>
  <si>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</si>
  <si>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</si>
  <si>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</si>
  <si>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</si>
  <si>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</si>
  <si>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</si>
  <si>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</si>
  <si>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</si>
  <si>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</si>
  <si>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</si>
  <si>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</si>
  <si>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</si>
  <si>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</si>
  <si>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</si>
  <si>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</si>
  <si>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</si>
  <si>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</si>
  <si>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</si>
  <si>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</si>
  <si>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</si>
  <si>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</si>
  <si>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</si>
  <si>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</si>
  <si>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</si>
  <si>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</si>
  <si>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</si>
  <si>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</si>
  <si>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</si>
  <si>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</si>
  <si>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</si>
  <si>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</si>
  <si>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</si>
  <si>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</si>
  <si>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</si>
  <si>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</si>
  <si>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</si>
  <si>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</si>
  <si>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</si>
  <si>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</si>
  <si>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</si>
  <si>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</si>
  <si>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</si>
  <si>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</si>
  <si>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</si>
  <si>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</si>
  <si>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</si>
  <si>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</si>
  <si>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</si>
  <si>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</si>
  <si>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</si>
  <si>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</si>
  <si>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</si>
  <si>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</si>
  <si>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</si>
  <si>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</si>
  <si>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</si>
  <si>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</si>
  <si>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</si>
  <si>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</si>
  <si>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</si>
  <si>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</si>
  <si>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</si>
  <si>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</si>
  <si>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</si>
  <si>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</si>
  <si>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</si>
  <si>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</si>
  <si>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</si>
  <si>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</si>
  <si>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</si>
  <si>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</si>
  <si>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</si>
  <si>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</si>
  <si>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</si>
  <si>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</si>
  <si>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</si>
  <si>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</si>
  <si>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</si>
  <si>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</si>
  <si>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</si>
  <si>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</si>
  <si>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</si>
  <si>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</si>
  <si>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</si>
  <si>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</si>
  <si>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</si>
  <si>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</si>
  <si>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</si>
  <si>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</si>
  <si>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</si>
  <si>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</si>
  <si>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</si>
  <si>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</si>
  <si>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</si>
  <si>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</si>
  <si>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</si>
  <si>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</si>
  <si>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</si>
  <si>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</si>
  <si>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</si>
  <si>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</si>
  <si>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</si>
  <si>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</si>
  <si>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</si>
  <si>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</si>
  <si>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</si>
  <si>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</si>
  <si>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</si>
  <si>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</si>
  <si>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</si>
  <si>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</si>
  <si>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</si>
  <si>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</si>
  <si>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</si>
  <si>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</si>
  <si>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</si>
  <si>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</si>
  <si>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</si>
  <si>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</si>
  <si>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</si>
  <si>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</si>
  <si>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</si>
  <si>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</si>
  <si>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</si>
  <si>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</si>
  <si>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</si>
  <si>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</si>
  <si>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</si>
  <si>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</si>
  <si>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</si>
  <si>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</si>
  <si>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</si>
  <si>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</si>
  <si>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</si>
  <si>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</si>
  <si>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</si>
  <si>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</si>
  <si>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</si>
  <si>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</si>
  <si>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</si>
  <si>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</si>
  <si>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</si>
  <si>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</si>
  <si>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</si>
  <si>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</si>
  <si>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</si>
  <si>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</si>
  <si>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</si>
  <si>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</si>
  <si>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</si>
  <si>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</si>
  <si>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</si>
  <si>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</si>
  <si>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</si>
  <si>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</si>
  <si>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</si>
  <si>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</si>
  <si>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</si>
  <si>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</si>
  <si>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</si>
  <si>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</si>
  <si>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</si>
  <si>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</si>
  <si>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</si>
  <si>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</si>
  <si>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</si>
  <si>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</si>
  <si>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</si>
  <si>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</si>
  <si>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</si>
  <si>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</si>
  <si>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</si>
  <si>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</si>
  <si>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</si>
  <si>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</si>
  <si>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</si>
  <si>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</si>
  <si>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</si>
  <si>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</si>
  <si>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</si>
  <si>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</si>
  <si>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</si>
  <si>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</si>
  <si>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</si>
  <si>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</si>
  <si>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</si>
  <si>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</si>
  <si>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</si>
  <si>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</si>
  <si>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</si>
  <si>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</si>
  <si>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</si>
  <si>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</si>
  <si>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</si>
  <si>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</si>
  <si>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</si>
  <si>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</si>
  <si>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</si>
  <si>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</si>
  <si>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</si>
  <si>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</si>
  <si>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</si>
  <si>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</si>
  <si>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</si>
  <si>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</si>
  <si>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</si>
  <si>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</si>
  <si>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</si>
  <si>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</si>
  <si>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</si>
  <si>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</si>
  <si>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</si>
  <si>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</si>
  <si>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</si>
  <si>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</si>
  <si>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</si>
  <si>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</si>
  <si>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</si>
  <si>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</si>
  <si>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</si>
  <si>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</si>
  <si>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</si>
  <si>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</si>
  <si>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</si>
  <si>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</si>
  <si>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</si>
  <si>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</si>
  <si>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</si>
  <si>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</si>
  <si>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</si>
  <si>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</si>
  <si>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</si>
  <si>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</si>
  <si>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</si>
  <si>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</si>
  <si>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</si>
  <si>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</si>
  <si>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</si>
  <si>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</si>
  <si>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</si>
  <si>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</si>
  <si>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</si>
  <si>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</si>
  <si>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</si>
  <si>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</si>
  <si>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</si>
  <si>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</si>
  <si>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</si>
  <si>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</si>
  <si>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</si>
  <si>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</si>
  <si>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</si>
  <si>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</si>
  <si>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</si>
  <si>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</si>
  <si>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</si>
  <si>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</si>
  <si>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</si>
  <si>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</si>
  <si>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</si>
  <si>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</si>
  <si>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</si>
  <si>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</si>
  <si>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</si>
  <si>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</si>
  <si>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</si>
  <si>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</si>
  <si>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</si>
  <si>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</si>
  <si>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</si>
  <si>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</si>
  <si>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</si>
  <si>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</si>
  <si>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</si>
  <si>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</si>
  <si>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</si>
  <si>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</si>
  <si>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</si>
  <si>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</si>
  <si>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</si>
  <si>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</si>
  <si>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</si>
  <si>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</si>
  <si>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</si>
  <si>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</si>
  <si>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</si>
  <si>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</si>
  <si>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</si>
  <si>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</si>
  <si>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</si>
  <si>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</si>
  <si>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</si>
  <si>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</si>
  <si>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</si>
  <si>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</si>
  <si>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</si>
  <si>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</si>
  <si>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</si>
  <si>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</si>
  <si>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</si>
  <si>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</si>
  <si>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</si>
  <si>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</si>
  <si>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</si>
  <si>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</si>
  <si>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</si>
  <si>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</si>
  <si>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</si>
  <si>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</si>
  <si>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</si>
  <si>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</si>
  <si>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</si>
  <si>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</si>
  <si>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</si>
  <si>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</si>
  <si>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</si>
  <si>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"Инстор Медия" ЕООД</t>
  </si>
  <si>
    <t>4. "Дигитал Принт"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</si>
</sst>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E18" sqref="E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43008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43035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30584</v>
      </c>
      <c r="D6" s="674">
        <f aca="true" t="shared" si="0" ref="D6:D15">C6-E6</f>
        <v>0</v>
      </c>
      <c r="E6" s="673">
        <f>'1-Баланс'!G95</f>
        <v>30584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21037</v>
      </c>
      <c r="D7" s="674">
        <f t="shared" si="0"/>
        <v>6037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312</v>
      </c>
      <c r="D8" s="674">
        <f t="shared" si="0"/>
        <v>0</v>
      </c>
      <c r="E8" s="673">
        <f>ABS('2-Отчет за доходите'!C44)-ABS('2-Отчет за доходите'!G44)</f>
        <v>312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1028</v>
      </c>
      <c r="D9" s="674">
        <f t="shared" si="0"/>
        <v>0</v>
      </c>
      <c r="E9" s="673">
        <f>'3-Отчет за паричния поток'!C45</f>
        <v>1028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1327</v>
      </c>
      <c r="D10" s="674">
        <f t="shared" si="0"/>
        <v>0</v>
      </c>
      <c r="E10" s="673">
        <f>'3-Отчет за паричния поток'!C46</f>
        <v>1327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21037</v>
      </c>
      <c r="D11" s="674">
        <f t="shared" si="0"/>
        <v>0</v>
      </c>
      <c r="E11" s="673">
        <f>'4-Отчет за собствения капитал'!L34</f>
        <v>21037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3039</v>
      </c>
      <c r="D12" s="674">
        <f t="shared" si="0"/>
        <v>0</v>
      </c>
      <c r="E12" s="673">
        <f>'Справка 5'!C27+'Справка 5'!C97</f>
        <v>3039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0.05647058823529412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0.014831012026429623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0.03268042316958207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0.010201412503269683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1.057852772111997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3.0406976744186047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2.7729651162790696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0.38895348837209304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0.38575581395348835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0.43831812772709244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0.180650013078734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0.22498526377836722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0.4538194609497551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0.312156683233063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581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0.027618006369729525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0.25153374233128833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6.652961672473867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3982</v>
      </c>
    </row>
    <row r="4" spans="1:8" ht="15.7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5549</v>
      </c>
    </row>
    <row r="6" spans="1:8" ht="15.7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101</v>
      </c>
    </row>
    <row r="9" spans="1:8" ht="15.7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1637</v>
      </c>
    </row>
    <row r="11" spans="1:8" ht="15.7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11309</v>
      </c>
    </row>
    <row r="12" spans="1:8" ht="15.7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355</v>
      </c>
    </row>
    <row r="16" spans="1:8" ht="15.7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20</v>
      </c>
    </row>
    <row r="18" spans="1:8" ht="15.7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375</v>
      </c>
    </row>
    <row r="19" spans="1:8" ht="15.7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3039</v>
      </c>
    </row>
    <row r="23" spans="1:8" ht="15.7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3039</v>
      </c>
    </row>
    <row r="24" spans="1:8" ht="15.7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3039</v>
      </c>
    </row>
    <row r="34" spans="1:8" ht="15.7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5401</v>
      </c>
    </row>
    <row r="35" spans="1:8" ht="15.7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5401</v>
      </c>
    </row>
    <row r="39" spans="1:8" ht="15.7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20124</v>
      </c>
    </row>
    <row r="42" spans="1:8" ht="15.7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921</v>
      </c>
    </row>
    <row r="43" spans="1:8" ht="15.7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921</v>
      </c>
    </row>
    <row r="49" spans="1:8" ht="15.7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6313</v>
      </c>
    </row>
    <row r="50" spans="1:8" ht="15.7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1410</v>
      </c>
    </row>
    <row r="51" spans="1:8" ht="15.7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149</v>
      </c>
    </row>
    <row r="52" spans="1:8" ht="15.7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299</v>
      </c>
    </row>
    <row r="53" spans="1:8" ht="15.7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8201</v>
      </c>
    </row>
    <row r="58" spans="1:8" ht="15.7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</v>
      </c>
    </row>
    <row r="59" spans="1:8" ht="15.7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</v>
      </c>
    </row>
    <row r="62" spans="1:8" ht="15.7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</v>
      </c>
    </row>
    <row r="65" spans="1:8" ht="15.7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1323</v>
      </c>
    </row>
    <row r="66" spans="1:8" ht="15.7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1327</v>
      </c>
    </row>
    <row r="70" spans="1:8" ht="15.7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10460</v>
      </c>
    </row>
    <row r="72" spans="1:8" ht="15.7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30584</v>
      </c>
    </row>
    <row r="73" spans="1:8" ht="15.7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</v>
      </c>
    </row>
    <row r="82" spans="1:8" ht="15.7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.7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.7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4688</v>
      </c>
    </row>
    <row r="87" spans="1:8" ht="15.7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1037</v>
      </c>
    </row>
    <row r="88" spans="1:8" ht="15.7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1037</v>
      </c>
    </row>
    <row r="89" spans="1:8" ht="15.7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312</v>
      </c>
    </row>
    <row r="92" spans="1:8" ht="15.7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1349</v>
      </c>
    </row>
    <row r="94" spans="1:8" ht="15.7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21037</v>
      </c>
    </row>
    <row r="95" spans="1:8" ht="15.7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5395</v>
      </c>
    </row>
    <row r="98" spans="1:8" ht="15.7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216</v>
      </c>
    </row>
    <row r="102" spans="1:8" ht="15.7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5611</v>
      </c>
    </row>
    <row r="103" spans="1:8" ht="15.7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6107</v>
      </c>
    </row>
    <row r="108" spans="1:8" ht="15.7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789</v>
      </c>
    </row>
    <row r="109" spans="1:8" ht="15.7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135</v>
      </c>
    </row>
    <row r="110" spans="1:8" ht="15.7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2516</v>
      </c>
    </row>
    <row r="111" spans="1:8" ht="15.7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242</v>
      </c>
    </row>
    <row r="112" spans="1:8" ht="15.7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1963</v>
      </c>
    </row>
    <row r="114" spans="1:8" ht="15.7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94</v>
      </c>
    </row>
    <row r="116" spans="1:8" ht="15.7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28</v>
      </c>
    </row>
    <row r="117" spans="1:8" ht="15.7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189</v>
      </c>
    </row>
    <row r="118" spans="1:8" ht="15.7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3440</v>
      </c>
    </row>
    <row r="121" spans="1:8" ht="15.7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3440</v>
      </c>
    </row>
    <row r="125" spans="1:8" ht="15.7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30584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2029</v>
      </c>
    </row>
    <row r="128" spans="1:8" ht="15.7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1082</v>
      </c>
    </row>
    <row r="129" spans="1:8" ht="15.7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854</v>
      </c>
    </row>
    <row r="130" spans="1:8" ht="15.7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774</v>
      </c>
    </row>
    <row r="131" spans="1:8" ht="15.7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129</v>
      </c>
    </row>
    <row r="132" spans="1:8" ht="15.7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143</v>
      </c>
    </row>
    <row r="133" spans="1:8" ht="15.7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 ht="15.7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5080</v>
      </c>
    </row>
    <row r="138" spans="1:8" ht="15.7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269</v>
      </c>
    </row>
    <row r="139" spans="1:8" ht="15.7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43</v>
      </c>
    </row>
    <row r="142" spans="1:8" ht="15.7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313</v>
      </c>
    </row>
    <row r="143" spans="1:8" ht="15.7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5393</v>
      </c>
    </row>
    <row r="144" spans="1:8" ht="15.7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312</v>
      </c>
    </row>
    <row r="145" spans="1:8" ht="15.7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5393</v>
      </c>
    </row>
    <row r="148" spans="1:8" ht="15.7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312</v>
      </c>
    </row>
    <row r="149" spans="1:8" ht="15.7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312</v>
      </c>
    </row>
    <row r="154" spans="1:8" ht="15.7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312</v>
      </c>
    </row>
    <row r="156" spans="1:8" ht="15.7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5705</v>
      </c>
    </row>
    <row r="157" spans="1:8" ht="15.7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5288</v>
      </c>
    </row>
    <row r="158" spans="1:8" ht="15.7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143</v>
      </c>
    </row>
    <row r="159" spans="1:8" ht="15.7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93</v>
      </c>
    </row>
    <row r="160" spans="1:8" ht="15.7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5525</v>
      </c>
    </row>
    <row r="162" spans="1:8" ht="15.7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127</v>
      </c>
    </row>
    <row r="165" spans="1:8" ht="15.7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53</v>
      </c>
    </row>
    <row r="166" spans="1:8" ht="15.7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180</v>
      </c>
    </row>
    <row r="170" spans="1:8" ht="15.7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5705</v>
      </c>
    </row>
    <row r="171" spans="1:8" ht="15.7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5705</v>
      </c>
    </row>
    <row r="175" spans="1:8" ht="15.7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6169</v>
      </c>
    </row>
    <row r="182" spans="1:8" ht="15.7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-3431</v>
      </c>
    </row>
    <row r="183" spans="1:8" ht="15.7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-859</v>
      </c>
    </row>
    <row r="185" spans="1:8" ht="15.7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-1090</v>
      </c>
    </row>
    <row r="186" spans="1:8" ht="15.7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-70</v>
      </c>
    </row>
    <row r="187" spans="1:8" ht="15.7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718</v>
      </c>
    </row>
    <row r="192" spans="1:8" ht="15.7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-105</v>
      </c>
    </row>
    <row r="193" spans="1:8" ht="15.7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-262</v>
      </c>
    </row>
    <row r="195" spans="1:8" ht="15.7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20</v>
      </c>
    </row>
    <row r="196" spans="1:8" ht="15.7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-347</v>
      </c>
    </row>
    <row r="203" spans="1:8" ht="15.7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735</v>
      </c>
    </row>
    <row r="206" spans="1:8" ht="15.7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-378</v>
      </c>
    </row>
    <row r="207" spans="1:8" ht="15.7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-143</v>
      </c>
    </row>
    <row r="208" spans="1:8" ht="15.7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-278</v>
      </c>
    </row>
    <row r="209" spans="1:8" ht="15.7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-72</v>
      </c>
    </row>
    <row r="212" spans="1:8" ht="15.7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299</v>
      </c>
    </row>
    <row r="213" spans="1:8" ht="15.7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1028</v>
      </c>
    </row>
    <row r="214" spans="1:8" ht="15.7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1327</v>
      </c>
    </row>
    <row r="215" spans="1:8" ht="15.7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1327</v>
      </c>
    </row>
    <row r="216" spans="1:8" ht="15.7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.7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.7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.7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.7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1020</v>
      </c>
    </row>
    <row r="263" spans="1:8" ht="15.7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1020</v>
      </c>
    </row>
    <row r="267" spans="1:8" ht="15.7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1020</v>
      </c>
    </row>
    <row r="281" spans="1:8" ht="15.7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1020</v>
      </c>
    </row>
    <row r="284" spans="1:8" ht="15.7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.7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.7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.7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.7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1037</v>
      </c>
    </row>
    <row r="351" spans="1:8" ht="15.7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1037</v>
      </c>
    </row>
    <row r="355" spans="1:8" ht="15.7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312</v>
      </c>
    </row>
    <row r="356" spans="1:8" ht="15.7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1349</v>
      </c>
    </row>
    <row r="369" spans="1:8" ht="15.7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1349</v>
      </c>
    </row>
    <row r="372" spans="1:8" ht="15.7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20725</v>
      </c>
    </row>
    <row r="417" spans="1:8" ht="15.7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20725</v>
      </c>
    </row>
    <row r="421" spans="1:8" ht="15.7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312</v>
      </c>
    </row>
    <row r="422" spans="1:8" ht="15.7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21037</v>
      </c>
    </row>
    <row r="435" spans="1:8" ht="15.7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21037</v>
      </c>
    </row>
    <row r="438" spans="1:8" ht="15.7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3982</v>
      </c>
    </row>
    <row r="462" spans="1:8" ht="15.7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12998</v>
      </c>
    </row>
    <row r="464" spans="1:8" ht="15.7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469</v>
      </c>
    </row>
    <row r="466" spans="1:8" ht="15.7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713</v>
      </c>
    </row>
    <row r="467" spans="1:8" ht="15.7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125</v>
      </c>
    </row>
    <row r="468" spans="1:8" ht="15.7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3007</v>
      </c>
    </row>
    <row r="469" spans="1:8" ht="15.7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21294</v>
      </c>
    </row>
    <row r="470" spans="1:8" ht="15.7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1941</v>
      </c>
    </row>
    <row r="474" spans="1:8" ht="15.7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143</v>
      </c>
    </row>
    <row r="476" spans="1:8" ht="15.7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2084</v>
      </c>
    </row>
    <row r="477" spans="1:8" ht="15.7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.7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.7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.7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26417</v>
      </c>
    </row>
    <row r="491" spans="1:8" ht="15.7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1026</v>
      </c>
    </row>
    <row r="494" spans="1:8" ht="15.7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23</v>
      </c>
    </row>
    <row r="497" spans="1:8" ht="15.7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1050</v>
      </c>
    </row>
    <row r="500" spans="1:8" ht="15.7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3</v>
      </c>
    </row>
    <row r="506" spans="1:8" ht="15.7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1053</v>
      </c>
    </row>
    <row r="521" spans="1:8" ht="15.7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48</v>
      </c>
    </row>
    <row r="524" spans="1:8" ht="15.7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125</v>
      </c>
    </row>
    <row r="528" spans="1:8" ht="15.7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173</v>
      </c>
    </row>
    <row r="530" spans="1:8" ht="15.7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173</v>
      </c>
    </row>
    <row r="551" spans="1:8" ht="15.7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3982</v>
      </c>
    </row>
    <row r="552" spans="1:8" ht="15.7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13976</v>
      </c>
    </row>
    <row r="554" spans="1:8" ht="15.7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469</v>
      </c>
    </row>
    <row r="556" spans="1:8" ht="15.7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736</v>
      </c>
    </row>
    <row r="557" spans="1:8" ht="15.7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3008</v>
      </c>
    </row>
    <row r="559" spans="1:8" ht="15.7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22171</v>
      </c>
    </row>
    <row r="560" spans="1:8" ht="15.7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.7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146</v>
      </c>
    </row>
    <row r="566" spans="1:8" ht="15.7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2087</v>
      </c>
    </row>
    <row r="567" spans="1:8" ht="15.7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3039</v>
      </c>
    </row>
    <row r="568" spans="1:8" ht="15.7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3039</v>
      </c>
    </row>
    <row r="569" spans="1:8" ht="15.7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3039</v>
      </c>
    </row>
    <row r="579" spans="1:8" ht="15.7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27297</v>
      </c>
    </row>
    <row r="581" spans="1:8" ht="15.7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3982</v>
      </c>
    </row>
    <row r="642" spans="1:8" ht="15.7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13976</v>
      </c>
    </row>
    <row r="644" spans="1:8" ht="15.7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469</v>
      </c>
    </row>
    <row r="646" spans="1:8" ht="15.7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736</v>
      </c>
    </row>
    <row r="647" spans="1:8" ht="15.7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3008</v>
      </c>
    </row>
    <row r="649" spans="1:8" ht="15.7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22171</v>
      </c>
    </row>
    <row r="650" spans="1:8" ht="15.7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.7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146</v>
      </c>
    </row>
    <row r="656" spans="1:8" ht="15.7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2087</v>
      </c>
    </row>
    <row r="657" spans="1:8" ht="15.7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3039</v>
      </c>
    </row>
    <row r="658" spans="1:8" ht="15.7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3039</v>
      </c>
    </row>
    <row r="659" spans="1:8" ht="15.7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3039</v>
      </c>
    </row>
    <row r="669" spans="1:8" ht="15.7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27297</v>
      </c>
    </row>
    <row r="671" spans="1:8" ht="15.7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7828</v>
      </c>
    </row>
    <row r="674" spans="1:8" ht="15.7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421</v>
      </c>
    </row>
    <row r="676" spans="1:8" ht="15.7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608</v>
      </c>
    </row>
    <row r="677" spans="1:8" ht="15.7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1287</v>
      </c>
    </row>
    <row r="679" spans="1:8" ht="15.7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10144</v>
      </c>
    </row>
    <row r="680" spans="1:8" ht="15.7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1469</v>
      </c>
    </row>
    <row r="684" spans="1:8" ht="15.7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109</v>
      </c>
    </row>
    <row r="686" spans="1:8" ht="15.7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1578</v>
      </c>
    </row>
    <row r="687" spans="1:8" ht="15.7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11722</v>
      </c>
    </row>
    <row r="701" spans="1:8" ht="15.7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601</v>
      </c>
    </row>
    <row r="704" spans="1:8" ht="15.7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27</v>
      </c>
    </row>
    <row r="707" spans="1:8" ht="15.7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84</v>
      </c>
    </row>
    <row r="709" spans="1:8" ht="15.7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720</v>
      </c>
    </row>
    <row r="710" spans="1:8" ht="15.7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117</v>
      </c>
    </row>
    <row r="714" spans="1:8" ht="15.7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17</v>
      </c>
    </row>
    <row r="716" spans="1:8" ht="15.7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134</v>
      </c>
    </row>
    <row r="717" spans="1:8" ht="15.7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854</v>
      </c>
    </row>
    <row r="731" spans="1:8" ht="15.7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8427</v>
      </c>
    </row>
    <row r="764" spans="1:8" ht="15.7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429</v>
      </c>
    </row>
    <row r="766" spans="1:8" ht="15.7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635</v>
      </c>
    </row>
    <row r="767" spans="1:8" ht="15.7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1371</v>
      </c>
    </row>
    <row r="769" spans="1:8" ht="15.7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10862</v>
      </c>
    </row>
    <row r="770" spans="1:8" ht="15.7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1586</v>
      </c>
    </row>
    <row r="774" spans="1:8" ht="15.7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126</v>
      </c>
    </row>
    <row r="776" spans="1:8" ht="15.7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1712</v>
      </c>
    </row>
    <row r="777" spans="1:8" ht="15.7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12574</v>
      </c>
    </row>
    <row r="791" spans="1:8" ht="15.7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8427</v>
      </c>
    </row>
    <row r="854" spans="1:8" ht="15.7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429</v>
      </c>
    </row>
    <row r="856" spans="1:8" ht="15.7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635</v>
      </c>
    </row>
    <row r="857" spans="1:8" ht="15.7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1371</v>
      </c>
    </row>
    <row r="859" spans="1:8" ht="15.7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10862</v>
      </c>
    </row>
    <row r="860" spans="1:8" ht="15.7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1586</v>
      </c>
    </row>
    <row r="864" spans="1:8" ht="15.7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126</v>
      </c>
    </row>
    <row r="866" spans="1:8" ht="15.7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1712</v>
      </c>
    </row>
    <row r="867" spans="1:8" ht="15.7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12574</v>
      </c>
    </row>
    <row r="881" spans="1:8" ht="15.7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3982</v>
      </c>
    </row>
    <row r="882" spans="1:8" ht="15.7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5549</v>
      </c>
    </row>
    <row r="884" spans="1:8" ht="15.7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101</v>
      </c>
    </row>
    <row r="887" spans="1:8" ht="15.7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1637</v>
      </c>
    </row>
    <row r="889" spans="1:8" ht="15.7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11309</v>
      </c>
    </row>
    <row r="890" spans="1:8" ht="15.7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355</v>
      </c>
    </row>
    <row r="894" spans="1:8" ht="15.7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20</v>
      </c>
    </row>
    <row r="896" spans="1:8" ht="15.7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375</v>
      </c>
    </row>
    <row r="897" spans="1:8" ht="15.7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3039</v>
      </c>
    </row>
    <row r="898" spans="1:8" ht="15.7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3039</v>
      </c>
    </row>
    <row r="899" spans="1:8" ht="15.7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3039</v>
      </c>
    </row>
    <row r="909" spans="1:8" ht="15.7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14723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5401</v>
      </c>
    </row>
    <row r="914" spans="1:8" ht="15.7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5401</v>
      </c>
    </row>
    <row r="915" spans="1:8" ht="15.7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5401</v>
      </c>
    </row>
    <row r="922" spans="1:8" ht="15.7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6313</v>
      </c>
    </row>
    <row r="924" spans="1:8" ht="15.7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1617</v>
      </c>
    </row>
    <row r="925" spans="1:8" ht="15.7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4643</v>
      </c>
    </row>
    <row r="926" spans="1:8" ht="15.7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53</v>
      </c>
    </row>
    <row r="927" spans="1:8" ht="15.7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1410</v>
      </c>
    </row>
    <row r="928" spans="1:8" ht="15.7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149</v>
      </c>
    </row>
    <row r="929" spans="1:8" ht="15.7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299</v>
      </c>
    </row>
    <row r="930" spans="1:8" ht="15.7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8201</v>
      </c>
    </row>
    <row r="943" spans="1:8" ht="15.7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13602</v>
      </c>
    </row>
    <row r="944" spans="1:8" ht="15.7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6313</v>
      </c>
    </row>
    <row r="956" spans="1:8" ht="15.7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1617</v>
      </c>
    </row>
    <row r="957" spans="1:8" ht="15.7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4643</v>
      </c>
    </row>
    <row r="958" spans="1:8" ht="15.7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53</v>
      </c>
    </row>
    <row r="959" spans="1:8" ht="15.7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1410</v>
      </c>
    </row>
    <row r="960" spans="1:8" ht="15.7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149</v>
      </c>
    </row>
    <row r="961" spans="1:8" ht="15.7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299</v>
      </c>
    </row>
    <row r="962" spans="1:8" ht="15.7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8201</v>
      </c>
    </row>
    <row r="975" spans="1:8" ht="15.7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8201</v>
      </c>
    </row>
    <row r="976" spans="1:8" ht="15.7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5401</v>
      </c>
    </row>
    <row r="978" spans="1:8" ht="15.7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5401</v>
      </c>
    </row>
    <row r="979" spans="1:8" ht="15.7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5401</v>
      </c>
    </row>
    <row r="986" spans="1:8" ht="15.7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5401</v>
      </c>
    </row>
    <row r="1008" spans="1:8" ht="15.7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5395</v>
      </c>
    </row>
    <row r="1013" spans="1:8" ht="15.7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5395</v>
      </c>
    </row>
    <row r="1014" spans="1:8" ht="15.7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216</v>
      </c>
    </row>
    <row r="1021" spans="1:8" ht="15.7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216</v>
      </c>
    </row>
    <row r="1022" spans="1:8" ht="15.7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5611</v>
      </c>
    </row>
    <row r="1023" spans="1:8" ht="15.7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242</v>
      </c>
    </row>
    <row r="1025" spans="1:8" ht="15.7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213</v>
      </c>
    </row>
    <row r="1026" spans="1:8" ht="15.7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</v>
      </c>
    </row>
    <row r="1028" spans="1:8" ht="15.7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789</v>
      </c>
    </row>
    <row r="1029" spans="1:8" ht="15.7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789</v>
      </c>
    </row>
    <row r="1030" spans="1:8" ht="15.7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135</v>
      </c>
    </row>
    <row r="1034" spans="1:8" ht="15.7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135</v>
      </c>
    </row>
    <row r="1038" spans="1:8" ht="15.7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2274</v>
      </c>
    </row>
    <row r="1039" spans="1:8" ht="15.7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1963</v>
      </c>
    </row>
    <row r="1041" spans="1:8" ht="15.7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94</v>
      </c>
    </row>
    <row r="1043" spans="1:8" ht="15.7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189</v>
      </c>
    </row>
    <row r="1044" spans="1:8" ht="15.7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36</v>
      </c>
    </row>
    <row r="1046" spans="1:8" ht="15.7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153</v>
      </c>
    </row>
    <row r="1047" spans="1:8" ht="15.7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28</v>
      </c>
    </row>
    <row r="1048" spans="1:8" ht="15.7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3440</v>
      </c>
    </row>
    <row r="1050" spans="1:8" ht="15.7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9547</v>
      </c>
    </row>
    <row r="1051" spans="1:8" ht="15.7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242</v>
      </c>
    </row>
    <row r="1068" spans="1:8" ht="15.7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213</v>
      </c>
    </row>
    <row r="1069" spans="1:8" ht="15.7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</v>
      </c>
    </row>
    <row r="1071" spans="1:8" ht="15.7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789</v>
      </c>
    </row>
    <row r="1072" spans="1:8" ht="15.7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789</v>
      </c>
    </row>
    <row r="1073" spans="1:8" ht="15.7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135</v>
      </c>
    </row>
    <row r="1077" spans="1:8" ht="15.7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135</v>
      </c>
    </row>
    <row r="1081" spans="1:8" ht="15.7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2274</v>
      </c>
    </row>
    <row r="1082" spans="1:8" ht="15.7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1963</v>
      </c>
    </row>
    <row r="1084" spans="1:8" ht="15.7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94</v>
      </c>
    </row>
    <row r="1086" spans="1:8" ht="15.7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189</v>
      </c>
    </row>
    <row r="1087" spans="1:8" ht="15.7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36</v>
      </c>
    </row>
    <row r="1089" spans="1:8" ht="15.7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153</v>
      </c>
    </row>
    <row r="1090" spans="1:8" ht="15.7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28</v>
      </c>
    </row>
    <row r="1091" spans="1:8" ht="15.7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3440</v>
      </c>
    </row>
    <row r="1093" spans="1:8" ht="15.7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3440</v>
      </c>
    </row>
    <row r="1094" spans="1:8" ht="15.7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5395</v>
      </c>
    </row>
    <row r="1099" spans="1:8" ht="15.7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5395</v>
      </c>
    </row>
    <row r="1100" spans="1:8" ht="15.7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216</v>
      </c>
    </row>
    <row r="1107" spans="1:8" ht="15.7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216</v>
      </c>
    </row>
    <row r="1108" spans="1:8" ht="15.7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5611</v>
      </c>
    </row>
    <row r="1109" spans="1:8" ht="15.7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6107</v>
      </c>
    </row>
    <row r="1137" spans="1:8" ht="15.7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11</v>
      </c>
    </row>
    <row r="1246" spans="1:8" ht="15.7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11</v>
      </c>
    </row>
    <row r="1253" spans="1:8" ht="15.7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11</v>
      </c>
    </row>
    <row r="1288" spans="1:8" ht="15.7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11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3039</v>
      </c>
    </row>
    <row r="1297" spans="1:8" ht="15.7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3039</v>
      </c>
    </row>
    <row r="1301" spans="1:8" ht="15.7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3039</v>
      </c>
    </row>
    <row r="1327" spans="1:8" ht="15.7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3039</v>
      </c>
    </row>
    <row r="1331" spans="1:8" ht="15.7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3982</v>
      </c>
      <c r="D12" s="196">
        <v>3982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.75">
      <c r="A14" s="89" t="s">
        <v>30</v>
      </c>
      <c r="B14" s="91" t="s">
        <v>31</v>
      </c>
      <c r="C14" s="197">
        <v>5549</v>
      </c>
      <c r="D14" s="196">
        <v>5170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48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101</v>
      </c>
      <c r="D17" s="196">
        <v>105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125</v>
      </c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.75">
      <c r="A19" s="89" t="s">
        <v>49</v>
      </c>
      <c r="B19" s="91" t="s">
        <v>50</v>
      </c>
      <c r="C19" s="197">
        <v>1637</v>
      </c>
      <c r="D19" s="196">
        <v>1720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11309</v>
      </c>
      <c r="D20" s="598">
        <f>SUM(D12:D19)</f>
        <v>11150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1020</v>
      </c>
      <c r="H21" s="196">
        <v>1020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355</v>
      </c>
      <c r="D25" s="196">
        <v>472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4688</v>
      </c>
      <c r="H26" s="598">
        <f>H20+H21+H22</f>
        <v>4688</v>
      </c>
      <c r="M26" s="98"/>
    </row>
    <row r="27" spans="1:8" ht="15.75">
      <c r="A27" s="89" t="s">
        <v>79</v>
      </c>
      <c r="B27" s="91" t="s">
        <v>80</v>
      </c>
      <c r="C27" s="197">
        <v>20</v>
      </c>
      <c r="D27" s="196">
        <v>34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375</v>
      </c>
      <c r="D28" s="598">
        <f>SUM(D24:D27)</f>
        <v>506</v>
      </c>
      <c r="E28" s="202" t="s">
        <v>84</v>
      </c>
      <c r="F28" s="93" t="s">
        <v>85</v>
      </c>
      <c r="G28" s="595">
        <f>SUM(G29:G31)</f>
        <v>1037</v>
      </c>
      <c r="H28" s="596">
        <f>SUM(H29:H31)</f>
        <v>862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1037</v>
      </c>
      <c r="H29" s="196">
        <v>862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312</v>
      </c>
      <c r="H32" s="196">
        <v>175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1349</v>
      </c>
      <c r="H34" s="598">
        <f>H28+H32+H33</f>
        <v>1037</v>
      </c>
    </row>
    <row r="35" spans="1:8" ht="15.75">
      <c r="A35" s="89" t="s">
        <v>106</v>
      </c>
      <c r="B35" s="94" t="s">
        <v>107</v>
      </c>
      <c r="C35" s="595">
        <f>SUM(C36:C39)</f>
        <v>3039</v>
      </c>
      <c r="D35" s="596">
        <f>SUM(D36:D39)</f>
        <v>3039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3039</v>
      </c>
      <c r="D36" s="196">
        <v>3039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21037</v>
      </c>
      <c r="H37" s="600">
        <f>H26+H18+H34</f>
        <v>20725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5395</v>
      </c>
      <c r="H45" s="196">
        <v>5322</v>
      </c>
    </row>
    <row r="46" spans="1:13" ht="15.75">
      <c r="A46" s="473" t="s">
        <v>137</v>
      </c>
      <c r="B46" s="96" t="s">
        <v>138</v>
      </c>
      <c r="C46" s="597">
        <f>C35+C40+C45</f>
        <v>3039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5401</v>
      </c>
      <c r="D48" s="196">
        <v>5159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216</v>
      </c>
      <c r="H49" s="196">
        <v>106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5611</v>
      </c>
      <c r="H50" s="596">
        <f>SUM(H44:H49)</f>
        <v>5428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5401</v>
      </c>
      <c r="D52" s="598">
        <f>SUM(D48:D51)</f>
        <v>5159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20124</v>
      </c>
      <c r="D56" s="602">
        <f>D20+D21+D22+D28+D33+D46+D52+D54+D55</f>
        <v>19854</v>
      </c>
      <c r="E56" s="100" t="s">
        <v>850</v>
      </c>
      <c r="F56" s="99" t="s">
        <v>172</v>
      </c>
      <c r="G56" s="599">
        <f>G50+G52+G53+G54+G55</f>
        <v>6107</v>
      </c>
      <c r="H56" s="600">
        <f>H50+H52+H53+H54+H55</f>
        <v>5924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921</v>
      </c>
      <c r="D59" s="196">
        <v>1113</v>
      </c>
      <c r="E59" s="201" t="s">
        <v>180</v>
      </c>
      <c r="F59" s="486" t="s">
        <v>181</v>
      </c>
      <c r="G59" s="197">
        <v>789</v>
      </c>
      <c r="H59" s="196">
        <v>517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135</v>
      </c>
      <c r="H60" s="196">
        <v>102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2516</v>
      </c>
      <c r="H61" s="596">
        <f>SUM(H62:H68)</f>
        <v>3127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242</v>
      </c>
      <c r="H62" s="196">
        <v>167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1963</v>
      </c>
      <c r="H64" s="196">
        <v>1991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921</v>
      </c>
      <c r="D65" s="598">
        <f>SUM(D59:D64)</f>
        <v>1113</v>
      </c>
      <c r="E65" s="89" t="s">
        <v>201</v>
      </c>
      <c r="F65" s="93" t="s">
        <v>202</v>
      </c>
      <c r="G65" s="197"/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94</v>
      </c>
      <c r="H66" s="196">
        <v>136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28</v>
      </c>
      <c r="H67" s="196">
        <v>54</v>
      </c>
    </row>
    <row r="68" spans="1:8" ht="15.75">
      <c r="A68" s="89" t="s">
        <v>206</v>
      </c>
      <c r="B68" s="91" t="s">
        <v>207</v>
      </c>
      <c r="C68" s="197">
        <v>6313</v>
      </c>
      <c r="D68" s="196">
        <v>6028</v>
      </c>
      <c r="E68" s="89" t="s">
        <v>212</v>
      </c>
      <c r="F68" s="93" t="s">
        <v>213</v>
      </c>
      <c r="G68" s="197">
        <v>189</v>
      </c>
      <c r="H68" s="196">
        <v>777</v>
      </c>
    </row>
    <row r="69" spans="1:8" ht="15.75">
      <c r="A69" s="89" t="s">
        <v>210</v>
      </c>
      <c r="B69" s="91" t="s">
        <v>211</v>
      </c>
      <c r="C69" s="197">
        <v>1410</v>
      </c>
      <c r="D69" s="196">
        <v>1366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149</v>
      </c>
      <c r="D70" s="196">
        <v>673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299</v>
      </c>
      <c r="D71" s="196">
        <v>290</v>
      </c>
      <c r="E71" s="474" t="s">
        <v>47</v>
      </c>
      <c r="F71" s="95" t="s">
        <v>223</v>
      </c>
      <c r="G71" s="597">
        <f>G59+G60+G61+G69+G70</f>
        <v>3440</v>
      </c>
      <c r="H71" s="598">
        <f>H59+H60+H61+H69+H70</f>
        <v>3746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8201</v>
      </c>
      <c r="D76" s="598">
        <f>SUM(D68:D75)</f>
        <v>8363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3440</v>
      </c>
      <c r="H79" s="600">
        <f>H71+H73+H75+H77</f>
        <v>3746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</v>
      </c>
      <c r="D82" s="196">
        <v>11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</v>
      </c>
      <c r="D85" s="598">
        <f>D84+D83+D79</f>
        <v>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1323</v>
      </c>
      <c r="D88" s="196">
        <v>1017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1327</v>
      </c>
      <c r="D92" s="598">
        <f>SUM(D88:D91)</f>
        <v>1028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26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10460</v>
      </c>
      <c r="D94" s="602">
        <f>D65+D76+D85+D92+D93</f>
        <v>10541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30584</v>
      </c>
      <c r="D95" s="604">
        <f>D94+D56</f>
        <v>30395</v>
      </c>
      <c r="E95" s="229" t="s">
        <v>942</v>
      </c>
      <c r="F95" s="489" t="s">
        <v>268</v>
      </c>
      <c r="G95" s="603">
        <f>G37+G40+G56+G79</f>
        <v>30584</v>
      </c>
      <c r="H95" s="604">
        <f>H37+H40+H56+H79</f>
        <v>30395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43035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Камен Каменов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990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2029</v>
      </c>
      <c r="D12" s="317">
        <v>2087</v>
      </c>
      <c r="E12" s="194" t="s">
        <v>277</v>
      </c>
      <c r="F12" s="240" t="s">
        <v>278</v>
      </c>
      <c r="G12" s="316">
        <v>5288</v>
      </c>
      <c r="H12" s="317">
        <v>5799</v>
      </c>
    </row>
    <row r="13" spans="1:8" ht="15.75">
      <c r="A13" s="194" t="s">
        <v>279</v>
      </c>
      <c r="B13" s="190" t="s">
        <v>280</v>
      </c>
      <c r="C13" s="316">
        <v>1082</v>
      </c>
      <c r="D13" s="317">
        <v>1975</v>
      </c>
      <c r="E13" s="194" t="s">
        <v>281</v>
      </c>
      <c r="F13" s="240" t="s">
        <v>282</v>
      </c>
      <c r="G13" s="316">
        <v>143</v>
      </c>
      <c r="H13" s="317">
        <v>149</v>
      </c>
    </row>
    <row r="14" spans="1:8" ht="15.75">
      <c r="A14" s="194" t="s">
        <v>283</v>
      </c>
      <c r="B14" s="190" t="s">
        <v>284</v>
      </c>
      <c r="C14" s="316">
        <v>854</v>
      </c>
      <c r="D14" s="317">
        <v>873</v>
      </c>
      <c r="E14" s="245" t="s">
        <v>285</v>
      </c>
      <c r="F14" s="240" t="s">
        <v>286</v>
      </c>
      <c r="G14" s="316">
        <v>93</v>
      </c>
      <c r="H14" s="317">
        <v>462</v>
      </c>
    </row>
    <row r="15" spans="1:8" ht="15.75">
      <c r="A15" s="194" t="s">
        <v>287</v>
      </c>
      <c r="B15" s="190" t="s">
        <v>288</v>
      </c>
      <c r="C15" s="316">
        <v>774</v>
      </c>
      <c r="D15" s="317">
        <v>782</v>
      </c>
      <c r="E15" s="245" t="s">
        <v>79</v>
      </c>
      <c r="F15" s="240" t="s">
        <v>289</v>
      </c>
      <c r="G15" s="316">
        <v>1</v>
      </c>
      <c r="H15" s="317">
        <v>1315</v>
      </c>
    </row>
    <row r="16" spans="1:8" ht="15.75">
      <c r="A16" s="194" t="s">
        <v>290</v>
      </c>
      <c r="B16" s="190" t="s">
        <v>291</v>
      </c>
      <c r="C16" s="316">
        <v>129</v>
      </c>
      <c r="D16" s="317">
        <v>129</v>
      </c>
      <c r="E16" s="236" t="s">
        <v>52</v>
      </c>
      <c r="F16" s="264" t="s">
        <v>292</v>
      </c>
      <c r="G16" s="628">
        <f>SUM(G12:G15)</f>
        <v>5525</v>
      </c>
      <c r="H16" s="629">
        <f>SUM(H12:H15)</f>
        <v>7725</v>
      </c>
    </row>
    <row r="17" spans="1:8" ht="31.5">
      <c r="A17" s="194" t="s">
        <v>293</v>
      </c>
      <c r="B17" s="190" t="s">
        <v>294</v>
      </c>
      <c r="C17" s="316">
        <v>143</v>
      </c>
      <c r="D17" s="317">
        <v>1411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69</v>
      </c>
      <c r="D19" s="317">
        <v>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5080</v>
      </c>
      <c r="D22" s="629">
        <f>SUM(D12:D18)+D19</f>
        <v>7286</v>
      </c>
      <c r="E22" s="194" t="s">
        <v>309</v>
      </c>
      <c r="F22" s="237" t="s">
        <v>310</v>
      </c>
      <c r="G22" s="316">
        <v>127</v>
      </c>
      <c r="H22" s="317">
        <v>129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53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269</v>
      </c>
      <c r="D25" s="317">
        <v>323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3</v>
      </c>
      <c r="E27" s="236" t="s">
        <v>104</v>
      </c>
      <c r="F27" s="238" t="s">
        <v>326</v>
      </c>
      <c r="G27" s="628">
        <f>SUM(G22:G26)</f>
        <v>180</v>
      </c>
      <c r="H27" s="629">
        <f>SUM(H22:H26)</f>
        <v>129</v>
      </c>
    </row>
    <row r="28" spans="1:8" ht="15.75">
      <c r="A28" s="194" t="s">
        <v>79</v>
      </c>
      <c r="B28" s="237" t="s">
        <v>327</v>
      </c>
      <c r="C28" s="316">
        <v>43</v>
      </c>
      <c r="D28" s="317">
        <v>39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313</v>
      </c>
      <c r="D29" s="629">
        <f>SUM(D25:D28)</f>
        <v>365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5393</v>
      </c>
      <c r="D31" s="635">
        <f>D29+D22</f>
        <v>7651</v>
      </c>
      <c r="E31" s="251" t="s">
        <v>824</v>
      </c>
      <c r="F31" s="266" t="s">
        <v>331</v>
      </c>
      <c r="G31" s="253">
        <f>G16+G18+G27</f>
        <v>5705</v>
      </c>
      <c r="H31" s="254">
        <f>H16+H18+H27</f>
        <v>7854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312</v>
      </c>
      <c r="D33" s="244">
        <f>IF((H31-D31)&gt;0,H31-D31,0)</f>
        <v>203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5393</v>
      </c>
      <c r="D36" s="637">
        <f>D31-D34+D35</f>
        <v>7651</v>
      </c>
      <c r="E36" s="262" t="s">
        <v>346</v>
      </c>
      <c r="F36" s="256" t="s">
        <v>347</v>
      </c>
      <c r="G36" s="267">
        <f>G35-G34+G31</f>
        <v>5705</v>
      </c>
      <c r="H36" s="268">
        <f>H35-H34+H31</f>
        <v>7854</v>
      </c>
    </row>
    <row r="37" spans="1:8" ht="15.75">
      <c r="A37" s="261" t="s">
        <v>348</v>
      </c>
      <c r="B37" s="231" t="s">
        <v>349</v>
      </c>
      <c r="C37" s="634">
        <f>IF((G36-C36)&gt;0,G36-C36,0)</f>
        <v>312</v>
      </c>
      <c r="D37" s="635">
        <f>IF((H36-D36)&gt;0,H36-D36,0)</f>
        <v>203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312</v>
      </c>
      <c r="D42" s="244">
        <f>+IF((H36-D36-D38)&gt;0,H36-D36-D38,0)</f>
        <v>203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312</v>
      </c>
      <c r="D44" s="268">
        <f>IF(H42=0,IF(D42-D43&gt;0,D42-D43+H43,0),IF(H42-H43&lt;0,H43-H42+D42,0))</f>
        <v>203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5705</v>
      </c>
      <c r="D45" s="631">
        <f>D36+D38+D42</f>
        <v>7854</v>
      </c>
      <c r="E45" s="270" t="s">
        <v>373</v>
      </c>
      <c r="F45" s="272" t="s">
        <v>374</v>
      </c>
      <c r="G45" s="630">
        <f>G42+G36</f>
        <v>5705</v>
      </c>
      <c r="H45" s="631">
        <f>H42+H36</f>
        <v>7854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43035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Камен Каменов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990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6169</v>
      </c>
      <c r="D11" s="196">
        <v>8473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-3431</v>
      </c>
      <c r="D12" s="196">
        <v>-4706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-859</v>
      </c>
      <c r="D14" s="196">
        <v>-818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-1090</v>
      </c>
      <c r="D15" s="196">
        <v>-682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-70</v>
      </c>
      <c r="D16" s="196">
        <v>-18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718</v>
      </c>
      <c r="D21" s="659">
        <f>SUM(D11:D20)</f>
        <v>2246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-105</v>
      </c>
      <c r="D23" s="196">
        <v>-166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376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-262</v>
      </c>
      <c r="D25" s="196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20</v>
      </c>
      <c r="D26" s="196">
        <v>101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-347</v>
      </c>
      <c r="D33" s="659">
        <f>SUM(D23:D32)</f>
        <v>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735</v>
      </c>
      <c r="D37" s="196">
        <v>324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-378</v>
      </c>
      <c r="D38" s="196">
        <v>-1706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-143</v>
      </c>
      <c r="D39" s="196">
        <v>-100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-278</v>
      </c>
      <c r="D40" s="196">
        <v>-471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-72</v>
      </c>
      <c r="D43" s="661">
        <f>SUM(D35:D42)</f>
        <v>-1965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299</v>
      </c>
      <c r="D44" s="307">
        <f>D43+D33+D21</f>
        <v>372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1028</v>
      </c>
      <c r="D45" s="309">
        <v>570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1327</v>
      </c>
      <c r="D46" s="311">
        <f>D45+D44</f>
        <v>942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1327</v>
      </c>
      <c r="D47" s="298">
        <v>942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43035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Камен Каменов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990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1020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1037</v>
      </c>
      <c r="J13" s="584">
        <f>'1-Баланс'!H30+'1-Баланс'!H33</f>
        <v>0</v>
      </c>
      <c r="K13" s="585"/>
      <c r="L13" s="584">
        <f>SUM(C13:K13)</f>
        <v>20725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1020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1037</v>
      </c>
      <c r="J17" s="653">
        <f t="shared" si="2"/>
        <v>0</v>
      </c>
      <c r="K17" s="653">
        <f t="shared" si="2"/>
        <v>0</v>
      </c>
      <c r="L17" s="584">
        <f t="shared" si="1"/>
        <v>20725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312</v>
      </c>
      <c r="J18" s="584">
        <f>+'1-Баланс'!G33</f>
        <v>0</v>
      </c>
      <c r="K18" s="585"/>
      <c r="L18" s="584">
        <f t="shared" si="1"/>
        <v>312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1020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1349</v>
      </c>
      <c r="J31" s="653">
        <f t="shared" si="6"/>
        <v>0</v>
      </c>
      <c r="K31" s="653">
        <f t="shared" si="6"/>
        <v>0</v>
      </c>
      <c r="L31" s="584">
        <f t="shared" si="1"/>
        <v>21037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1020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1349</v>
      </c>
      <c r="J34" s="587">
        <f t="shared" si="7"/>
        <v>0</v>
      </c>
      <c r="K34" s="587">
        <f t="shared" si="7"/>
        <v>0</v>
      </c>
      <c r="L34" s="651">
        <f t="shared" si="1"/>
        <v>21037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43035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Камен Каменов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990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.75">
      <c r="A13" s="678" t="s">
        <v>997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.75">
      <c r="A14" s="678" t="s">
        <v>998</v>
      </c>
      <c r="B14" s="679"/>
      <c r="C14" s="92">
        <v>16</v>
      </c>
      <c r="D14" s="92">
        <v>100</v>
      </c>
      <c r="E14" s="92"/>
      <c r="F14" s="469">
        <f t="shared" si="0"/>
        <v>16</v>
      </c>
    </row>
    <row r="15" spans="1:6" ht="15.75">
      <c r="A15" s="678" t="s">
        <v>999</v>
      </c>
      <c r="B15" s="679"/>
      <c r="C15" s="92">
        <v>3000</v>
      </c>
      <c r="D15" s="92">
        <v>100</v>
      </c>
      <c r="E15" s="92"/>
      <c r="F15" s="469">
        <f t="shared" si="0"/>
        <v>3000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3039</v>
      </c>
      <c r="D27" s="472"/>
      <c r="E27" s="472">
        <f>SUM(E12:E26)</f>
        <v>0</v>
      </c>
      <c r="F27" s="472">
        <f>SUM(F12:F26)</f>
        <v>3039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3039</v>
      </c>
      <c r="D79" s="472"/>
      <c r="E79" s="472">
        <f>E78+E61+E44+E27</f>
        <v>0</v>
      </c>
      <c r="F79" s="472">
        <f>F78+F61+F44+F27</f>
        <v>3039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43035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Камен Каменов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990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3982</v>
      </c>
      <c r="E11" s="328"/>
      <c r="F11" s="328"/>
      <c r="G11" s="329">
        <f>D11+E11-F11</f>
        <v>3982</v>
      </c>
      <c r="H11" s="328"/>
      <c r="I11" s="328"/>
      <c r="J11" s="329">
        <f>G11+H11-I11</f>
        <v>3982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3982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12998</v>
      </c>
      <c r="E13" s="328">
        <v>1026</v>
      </c>
      <c r="F13" s="328">
        <v>48</v>
      </c>
      <c r="G13" s="329">
        <f t="shared" si="2"/>
        <v>13976</v>
      </c>
      <c r="H13" s="328"/>
      <c r="I13" s="328"/>
      <c r="J13" s="329">
        <f t="shared" si="3"/>
        <v>13976</v>
      </c>
      <c r="K13" s="328">
        <v>7828</v>
      </c>
      <c r="L13" s="328">
        <v>601</v>
      </c>
      <c r="M13" s="328">
        <v>2</v>
      </c>
      <c r="N13" s="329">
        <f t="shared" si="4"/>
        <v>8427</v>
      </c>
      <c r="O13" s="328"/>
      <c r="P13" s="328"/>
      <c r="Q13" s="329">
        <f t="shared" si="0"/>
        <v>8427</v>
      </c>
      <c r="R13" s="340">
        <f t="shared" si="1"/>
        <v>5549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469</v>
      </c>
      <c r="E15" s="328"/>
      <c r="F15" s="328"/>
      <c r="G15" s="329">
        <f t="shared" si="2"/>
        <v>469</v>
      </c>
      <c r="H15" s="328"/>
      <c r="I15" s="328"/>
      <c r="J15" s="329">
        <f t="shared" si="3"/>
        <v>469</v>
      </c>
      <c r="K15" s="328">
        <v>421</v>
      </c>
      <c r="L15" s="328">
        <v>8</v>
      </c>
      <c r="M15" s="328"/>
      <c r="N15" s="329">
        <f t="shared" si="4"/>
        <v>429</v>
      </c>
      <c r="O15" s="328"/>
      <c r="P15" s="328"/>
      <c r="Q15" s="329">
        <f t="shared" si="0"/>
        <v>429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713</v>
      </c>
      <c r="E16" s="328">
        <v>23</v>
      </c>
      <c r="F16" s="328"/>
      <c r="G16" s="329">
        <f t="shared" si="2"/>
        <v>736</v>
      </c>
      <c r="H16" s="328"/>
      <c r="I16" s="328"/>
      <c r="J16" s="329">
        <f t="shared" si="3"/>
        <v>736</v>
      </c>
      <c r="K16" s="328">
        <v>608</v>
      </c>
      <c r="L16" s="328">
        <v>27</v>
      </c>
      <c r="M16" s="328"/>
      <c r="N16" s="329">
        <f t="shared" si="4"/>
        <v>635</v>
      </c>
      <c r="O16" s="328"/>
      <c r="P16" s="328"/>
      <c r="Q16" s="329">
        <f t="shared" si="0"/>
        <v>635</v>
      </c>
      <c r="R16" s="340">
        <f t="shared" si="1"/>
        <v>101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125</v>
      </c>
      <c r="E17" s="328"/>
      <c r="F17" s="328">
        <v>125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3007</v>
      </c>
      <c r="E18" s="328">
        <v>1</v>
      </c>
      <c r="F18" s="328"/>
      <c r="G18" s="329">
        <f t="shared" si="2"/>
        <v>3008</v>
      </c>
      <c r="H18" s="328"/>
      <c r="I18" s="328"/>
      <c r="J18" s="329">
        <f t="shared" si="3"/>
        <v>3008</v>
      </c>
      <c r="K18" s="328">
        <v>1287</v>
      </c>
      <c r="L18" s="328">
        <v>84</v>
      </c>
      <c r="M18" s="328"/>
      <c r="N18" s="329">
        <f t="shared" si="4"/>
        <v>1371</v>
      </c>
      <c r="O18" s="328"/>
      <c r="P18" s="328"/>
      <c r="Q18" s="329">
        <f t="shared" si="0"/>
        <v>1371</v>
      </c>
      <c r="R18" s="340">
        <f t="shared" si="1"/>
        <v>1637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21294</v>
      </c>
      <c r="E19" s="330">
        <f>SUM(E11:E18)</f>
        <v>1050</v>
      </c>
      <c r="F19" s="330">
        <f>SUM(F11:F18)</f>
        <v>173</v>
      </c>
      <c r="G19" s="329">
        <f t="shared" si="2"/>
        <v>22171</v>
      </c>
      <c r="H19" s="330">
        <f>SUM(H11:H18)</f>
        <v>0</v>
      </c>
      <c r="I19" s="330">
        <f>SUM(I11:I18)</f>
        <v>0</v>
      </c>
      <c r="J19" s="329">
        <f t="shared" si="3"/>
        <v>22171</v>
      </c>
      <c r="K19" s="330">
        <f>SUM(K11:K18)</f>
        <v>10144</v>
      </c>
      <c r="L19" s="330">
        <f>SUM(L11:L18)</f>
        <v>720</v>
      </c>
      <c r="M19" s="330">
        <f>SUM(M11:M18)</f>
        <v>2</v>
      </c>
      <c r="N19" s="329">
        <f t="shared" si="4"/>
        <v>10862</v>
      </c>
      <c r="O19" s="330">
        <f>SUM(O11:O18)</f>
        <v>0</v>
      </c>
      <c r="P19" s="330">
        <f>SUM(P11:P18)</f>
        <v>0</v>
      </c>
      <c r="Q19" s="329">
        <f t="shared" si="0"/>
        <v>10862</v>
      </c>
      <c r="R19" s="340">
        <f t="shared" si="1"/>
        <v>11309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1941</v>
      </c>
      <c r="E24" s="328"/>
      <c r="F24" s="328"/>
      <c r="G24" s="329">
        <f t="shared" si="2"/>
        <v>1941</v>
      </c>
      <c r="H24" s="328"/>
      <c r="I24" s="328"/>
      <c r="J24" s="329">
        <f t="shared" si="3"/>
        <v>1941</v>
      </c>
      <c r="K24" s="328">
        <v>1469</v>
      </c>
      <c r="L24" s="328">
        <v>117</v>
      </c>
      <c r="M24" s="328"/>
      <c r="N24" s="329">
        <f t="shared" si="4"/>
        <v>1586</v>
      </c>
      <c r="O24" s="328"/>
      <c r="P24" s="328"/>
      <c r="Q24" s="329">
        <f t="shared" si="0"/>
        <v>1586</v>
      </c>
      <c r="R24" s="340">
        <f t="shared" si="1"/>
        <v>355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143</v>
      </c>
      <c r="E26" s="328">
        <v>3</v>
      </c>
      <c r="F26" s="328"/>
      <c r="G26" s="329">
        <f t="shared" si="2"/>
        <v>146</v>
      </c>
      <c r="H26" s="328"/>
      <c r="I26" s="328"/>
      <c r="J26" s="329">
        <f t="shared" si="3"/>
        <v>146</v>
      </c>
      <c r="K26" s="328">
        <v>109</v>
      </c>
      <c r="L26" s="328">
        <v>17</v>
      </c>
      <c r="M26" s="328"/>
      <c r="N26" s="329">
        <f t="shared" si="4"/>
        <v>126</v>
      </c>
      <c r="O26" s="328"/>
      <c r="P26" s="328"/>
      <c r="Q26" s="329">
        <f t="shared" si="0"/>
        <v>126</v>
      </c>
      <c r="R26" s="340">
        <f t="shared" si="1"/>
        <v>20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2084</v>
      </c>
      <c r="E27" s="332">
        <f aca="true" t="shared" si="5" ref="E27:P27">SUM(E23:E26)</f>
        <v>3</v>
      </c>
      <c r="F27" s="332">
        <f t="shared" si="5"/>
        <v>0</v>
      </c>
      <c r="G27" s="333">
        <f t="shared" si="2"/>
        <v>2087</v>
      </c>
      <c r="H27" s="332">
        <f t="shared" si="5"/>
        <v>0</v>
      </c>
      <c r="I27" s="332">
        <f t="shared" si="5"/>
        <v>0</v>
      </c>
      <c r="J27" s="333">
        <f t="shared" si="3"/>
        <v>2087</v>
      </c>
      <c r="K27" s="332">
        <f t="shared" si="5"/>
        <v>1578</v>
      </c>
      <c r="L27" s="332">
        <f t="shared" si="5"/>
        <v>134</v>
      </c>
      <c r="M27" s="332">
        <f t="shared" si="5"/>
        <v>0</v>
      </c>
      <c r="N27" s="333">
        <f t="shared" si="4"/>
        <v>1712</v>
      </c>
      <c r="O27" s="332">
        <f t="shared" si="5"/>
        <v>0</v>
      </c>
      <c r="P27" s="332">
        <f t="shared" si="5"/>
        <v>0</v>
      </c>
      <c r="Q27" s="333">
        <f t="shared" si="0"/>
        <v>1712</v>
      </c>
      <c r="R27" s="343">
        <f t="shared" si="1"/>
        <v>375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3039</v>
      </c>
      <c r="H29" s="335">
        <f t="shared" si="6"/>
        <v>0</v>
      </c>
      <c r="I29" s="335">
        <f t="shared" si="6"/>
        <v>0</v>
      </c>
      <c r="J29" s="336">
        <f t="shared" si="3"/>
        <v>3039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3039</v>
      </c>
    </row>
    <row r="30" spans="1:18" ht="15.75">
      <c r="A30" s="339"/>
      <c r="B30" s="321" t="s">
        <v>108</v>
      </c>
      <c r="C30" s="152" t="s">
        <v>563</v>
      </c>
      <c r="D30" s="328">
        <v>3039</v>
      </c>
      <c r="E30" s="328"/>
      <c r="F30" s="328"/>
      <c r="G30" s="329">
        <f t="shared" si="2"/>
        <v>3039</v>
      </c>
      <c r="H30" s="328"/>
      <c r="I30" s="328"/>
      <c r="J30" s="329">
        <f t="shared" si="3"/>
        <v>3039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3039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3039</v>
      </c>
      <c r="H40" s="330">
        <f t="shared" si="10"/>
        <v>0</v>
      </c>
      <c r="I40" s="330">
        <f t="shared" si="10"/>
        <v>0</v>
      </c>
      <c r="J40" s="329">
        <f t="shared" si="3"/>
        <v>3039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3039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26417</v>
      </c>
      <c r="E42" s="349">
        <f>E19+E20+E21+E27+E40+E41</f>
        <v>1053</v>
      </c>
      <c r="F42" s="349">
        <f aca="true" t="shared" si="11" ref="F42:R42">F19+F20+F21+F27+F40+F41</f>
        <v>173</v>
      </c>
      <c r="G42" s="349">
        <f t="shared" si="11"/>
        <v>27297</v>
      </c>
      <c r="H42" s="349">
        <f t="shared" si="11"/>
        <v>0</v>
      </c>
      <c r="I42" s="349">
        <f t="shared" si="11"/>
        <v>0</v>
      </c>
      <c r="J42" s="349">
        <f t="shared" si="11"/>
        <v>27297</v>
      </c>
      <c r="K42" s="349">
        <f t="shared" si="11"/>
        <v>11722</v>
      </c>
      <c r="L42" s="349">
        <f t="shared" si="11"/>
        <v>854</v>
      </c>
      <c r="M42" s="349">
        <f t="shared" si="11"/>
        <v>2</v>
      </c>
      <c r="N42" s="349">
        <f t="shared" si="11"/>
        <v>12574</v>
      </c>
      <c r="O42" s="349">
        <f t="shared" si="11"/>
        <v>0</v>
      </c>
      <c r="P42" s="349">
        <f t="shared" si="11"/>
        <v>0</v>
      </c>
      <c r="Q42" s="349">
        <f t="shared" si="11"/>
        <v>12574</v>
      </c>
      <c r="R42" s="350">
        <f t="shared" si="11"/>
        <v>14723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43035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Камен Каменов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990</v>
      </c>
      <c r="D50" s="705"/>
      <c r="E50" s="705"/>
      <c r="F50" s="705"/>
      <c r="G50" s="574"/>
      <c r="H50" s="45"/>
      <c r="I50" s="42"/>
    </row>
    <row r="51" spans="2:9" ht="15.75">
      <c r="B51" s="695"/>
      <c r="C51" s="705"/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5401</v>
      </c>
      <c r="D13" s="362">
        <f>SUM(D14:D16)</f>
        <v>0</v>
      </c>
      <c r="E13" s="369">
        <f>SUM(E14:E16)</f>
        <v>5401</v>
      </c>
      <c r="F13" s="133"/>
    </row>
    <row r="14" spans="1:6" ht="15.75">
      <c r="A14" s="370" t="s">
        <v>596</v>
      </c>
      <c r="B14" s="135" t="s">
        <v>597</v>
      </c>
      <c r="C14" s="368">
        <v>5401</v>
      </c>
      <c r="D14" s="368"/>
      <c r="E14" s="369">
        <f aca="true" t="shared" si="0" ref="E14:E44">C14-D14</f>
        <v>5401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5401</v>
      </c>
      <c r="D21" s="440">
        <f>D13+D17+D18</f>
        <v>0</v>
      </c>
      <c r="E21" s="441">
        <f>E13+E17+E18</f>
        <v>5401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6313</v>
      </c>
      <c r="D26" s="362">
        <f>SUM(D27:D29)</f>
        <v>6313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1617</v>
      </c>
      <c r="D27" s="368">
        <f aca="true" t="shared" si="1" ref="D27:D32">C27</f>
        <v>1617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4643</v>
      </c>
      <c r="D28" s="368">
        <f t="shared" si="1"/>
        <v>4643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53</v>
      </c>
      <c r="D29" s="368">
        <f t="shared" si="1"/>
        <v>53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1410</v>
      </c>
      <c r="D30" s="368">
        <f t="shared" si="1"/>
        <v>1410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149</v>
      </c>
      <c r="D31" s="368">
        <f t="shared" si="1"/>
        <v>149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299</v>
      </c>
      <c r="D32" s="368">
        <f t="shared" si="1"/>
        <v>299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30</v>
      </c>
      <c r="D44" s="368">
        <f>C44</f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8201</v>
      </c>
      <c r="D45" s="438">
        <f>D26+D30+D31+D33+D32+D34+D35+D40</f>
        <v>8201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13602</v>
      </c>
      <c r="D46" s="444">
        <f>D45+D23+D21+D11</f>
        <v>8201</v>
      </c>
      <c r="E46" s="445">
        <f>E45+E23+E21+E11</f>
        <v>5401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5395</v>
      </c>
      <c r="D58" s="138">
        <f>D59+D61</f>
        <v>0</v>
      </c>
      <c r="E58" s="136">
        <f t="shared" si="2"/>
        <v>5395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5395</v>
      </c>
      <c r="D59" s="197"/>
      <c r="E59" s="136">
        <f t="shared" si="2"/>
        <v>5395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216</v>
      </c>
      <c r="D66" s="197"/>
      <c r="E66" s="136">
        <f t="shared" si="2"/>
        <v>216</v>
      </c>
      <c r="F66" s="196"/>
    </row>
    <row r="67" spans="1:6" ht="15.75">
      <c r="A67" s="370" t="s">
        <v>684</v>
      </c>
      <c r="B67" s="135" t="s">
        <v>685</v>
      </c>
      <c r="C67" s="197">
        <f>C66</f>
        <v>216</v>
      </c>
      <c r="D67" s="197"/>
      <c r="E67" s="136">
        <f t="shared" si="2"/>
        <v>216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5611</v>
      </c>
      <c r="D68" s="435">
        <f>D54+D58+D63+D64+D65+D66</f>
        <v>0</v>
      </c>
      <c r="E68" s="436">
        <f t="shared" si="2"/>
        <v>5611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496</v>
      </c>
      <c r="D70" s="197"/>
      <c r="E70" s="136">
        <f t="shared" si="2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242</v>
      </c>
      <c r="D73" s="137">
        <f>SUM(D74:D76)</f>
        <v>242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213</v>
      </c>
      <c r="D74" s="197">
        <f>C74</f>
        <v>213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29</v>
      </c>
      <c r="D76" s="197">
        <f>C76</f>
        <v>29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789</v>
      </c>
      <c r="D77" s="138">
        <f>D78+D80</f>
        <v>789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789</v>
      </c>
      <c r="D78" s="197">
        <f>C78</f>
        <v>789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135</v>
      </c>
      <c r="D82" s="138">
        <f>SUM(D83:D86)</f>
        <v>135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>
        <f>'1-Баланс'!G60</f>
        <v>135</v>
      </c>
      <c r="D86" s="197">
        <f>C86</f>
        <v>135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2274</v>
      </c>
      <c r="D87" s="134">
        <f>SUM(D88:D92)+D96</f>
        <v>2274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1963</v>
      </c>
      <c r="D89" s="197">
        <f>C89</f>
        <v>1963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94</v>
      </c>
      <c r="D91" s="197">
        <f>C91</f>
        <v>94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189</v>
      </c>
      <c r="D92" s="138">
        <f>SUM(D93:D95)</f>
        <v>189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36</v>
      </c>
      <c r="D94" s="197">
        <f>C94</f>
        <v>36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153</v>
      </c>
      <c r="D95" s="197">
        <f>C95</f>
        <v>153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28</v>
      </c>
      <c r="D96" s="197">
        <f>C96</f>
        <v>28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3440</v>
      </c>
      <c r="D98" s="433">
        <f>D87+D82+D77+D73+D97</f>
        <v>3440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9547</v>
      </c>
      <c r="D99" s="427">
        <f>D98+D70+D68</f>
        <v>3440</v>
      </c>
      <c r="E99" s="427">
        <f>E98+E70+E68</f>
        <v>6107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43035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Камен Каменов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990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11</v>
      </c>
      <c r="G20" s="449"/>
      <c r="H20" s="449"/>
      <c r="I20" s="450">
        <f t="shared" si="0"/>
        <v>11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</v>
      </c>
      <c r="G27" s="456">
        <f t="shared" si="2"/>
        <v>0</v>
      </c>
      <c r="H27" s="456">
        <f t="shared" si="2"/>
        <v>0</v>
      </c>
      <c r="I27" s="457">
        <f t="shared" si="0"/>
        <v>11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43035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Камен Каменов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2017-10-27T06:59:52Z</dcterms:modified>
  <cp:category/>
  <cp:version/>
  <cp:contentType/>
  <cp:contentStatus/>
</cp:coreProperties>
</file>