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<sst xmlns="http://schemas.openxmlformats.org/spreadsheetml/2006/main" count="4188" uniqueCount="971">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</sst>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">
      <c r="A1" s="1" t="s">
        <v>937</v>
      </c>
      <c r="B1" s="2"/>
      <c r="Z1" s="663">
        <v>1</v>
      </c>
      <c r="AA1" s="664">
        <f>IF(ISBLANK(_endDate),"",_endDate)</f>
        <v>43100</v>
      </c>
    </row>
    <row r="2" spans="1:27" ht="15">
      <c r="A2" s="651" t="s">
        <v>938</v>
      </c>
      <c r="B2" s="646"/>
      <c r="Z2" s="663">
        <v>2</v>
      </c>
      <c r="AA2" s="664">
        <f>IF(ISBLANK(_pdeReportingDate),"",_pdeReportingDate)</f>
        <v>43215</v>
      </c>
    </row>
    <row r="3" spans="1:27" ht="15">
      <c r="A3" s="647" t="s">
        <v>935</v>
      </c>
      <c r="B3" s="648"/>
      <c r="Z3" s="663">
        <v>3</v>
      </c>
      <c r="AA3" s="664" t="str">
        <f>IF(ISBLANK(_authorName),"",_authorName)</f>
        <v>Камен Каменов</v>
      </c>
    </row>
    <row r="4" spans="1:2" ht="15">
      <c r="A4" s="645" t="s">
        <v>962</v>
      </c>
      <c r="B4" s="646"/>
    </row>
    <row r="5" spans="1:2" ht="45">
      <c r="A5" s="649" t="s">
        <v>903</v>
      </c>
      <c r="B5" s="65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5">
        <v>42736</v>
      </c>
    </row>
    <row r="10" spans="1:2" ht="15">
      <c r="A10" s="7" t="s">
        <v>2</v>
      </c>
      <c r="B10" s="545">
        <v>43100</v>
      </c>
    </row>
    <row r="11" spans="1:2" ht="15">
      <c r="A11" s="7" t="s">
        <v>950</v>
      </c>
      <c r="B11" s="545">
        <v>43215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4" t="s">
        <v>963</v>
      </c>
    </row>
    <row r="15" spans="1:2" ht="15">
      <c r="A15" s="10" t="s">
        <v>942</v>
      </c>
      <c r="B15" s="546" t="s">
        <v>898</v>
      </c>
    </row>
    <row r="16" spans="1:2" ht="15">
      <c r="A16" s="7" t="s">
        <v>3</v>
      </c>
      <c r="B16" s="544" t="s">
        <v>964</v>
      </c>
    </row>
    <row r="17" spans="1:2" ht="15">
      <c r="A17" s="7" t="s">
        <v>894</v>
      </c>
      <c r="B17" s="544" t="s">
        <v>965</v>
      </c>
    </row>
    <row r="18" spans="1:2" ht="15">
      <c r="A18" s="7" t="s">
        <v>893</v>
      </c>
      <c r="B18" s="544" t="s">
        <v>966</v>
      </c>
    </row>
    <row r="19" spans="1:2" ht="15">
      <c r="A19" s="7" t="s">
        <v>4</v>
      </c>
      <c r="B19" s="544" t="s">
        <v>967</v>
      </c>
    </row>
    <row r="20" spans="1:2" ht="15">
      <c r="A20" s="7" t="s">
        <v>5</v>
      </c>
      <c r="B20" s="544" t="s">
        <v>967</v>
      </c>
    </row>
    <row r="21" spans="1:2" ht="15">
      <c r="A21" s="10" t="s">
        <v>6</v>
      </c>
      <c r="B21" s="546" t="s">
        <v>968</v>
      </c>
    </row>
    <row r="22" spans="1:2" ht="15">
      <c r="A22" s="10" t="s">
        <v>891</v>
      </c>
      <c r="B22" s="546"/>
    </row>
    <row r="23" spans="1:2" ht="15">
      <c r="A23" s="10" t="s">
        <v>7</v>
      </c>
      <c r="B23" s="653"/>
    </row>
    <row r="24" spans="1:2" ht="15">
      <c r="A24" s="10" t="s">
        <v>892</v>
      </c>
      <c r="B24" s="654"/>
    </row>
    <row r="25" spans="1:2" ht="15">
      <c r="A25" s="7" t="s">
        <v>895</v>
      </c>
      <c r="B25" s="655"/>
    </row>
    <row r="26" spans="1:2" ht="15">
      <c r="A26" s="10" t="s">
        <v>943</v>
      </c>
      <c r="B26" s="546" t="s">
        <v>969</v>
      </c>
    </row>
    <row r="27" spans="1:2" ht="15">
      <c r="A27" s="10" t="s">
        <v>944</v>
      </c>
      <c r="B27" s="546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0.7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0.011178349302403766</v>
      </c>
      <c r="E3" s="613"/>
    </row>
    <row r="4" spans="1:4" ht="30.7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0.018998190648509664</v>
      </c>
    </row>
    <row r="5" spans="1:4" ht="30.7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0.013619606772255597</v>
      </c>
    </row>
    <row r="6" spans="1:4" ht="30.7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0.007589591417484593</v>
      </c>
    </row>
    <row r="7" spans="1:4" ht="24" customHeight="1">
      <c r="A7" s="612" t="s">
        <v>866</v>
      </c>
      <c r="B7" s="610"/>
      <c r="C7" s="610"/>
      <c r="D7" s="611"/>
    </row>
    <row r="8" spans="1:4" ht="30.7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1.0227688264198378</v>
      </c>
    </row>
    <row r="9" spans="1:4" ht="24" customHeight="1">
      <c r="A9" s="612" t="s">
        <v>869</v>
      </c>
      <c r="B9" s="610"/>
      <c r="C9" s="610"/>
      <c r="D9" s="611"/>
    </row>
    <row r="10" spans="1:4" ht="30.75">
      <c r="A10" s="559">
        <v>6</v>
      </c>
      <c r="B10" s="557" t="s">
        <v>870</v>
      </c>
      <c r="C10" s="558" t="s">
        <v>871</v>
      </c>
      <c r="D10" s="608">
        <f>'1-Баланс'!C94/'1-Баланс'!G79</f>
        <v>0.8920570264765784</v>
      </c>
    </row>
    <row r="11" spans="1:4" ht="61.5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0.7489992274738394</v>
      </c>
    </row>
    <row r="12" spans="1:4" ht="46.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0.16286256057307394</v>
      </c>
    </row>
    <row r="13" spans="1:4" ht="30.75">
      <c r="A13" s="559">
        <v>9</v>
      </c>
      <c r="B13" s="557" t="s">
        <v>874</v>
      </c>
      <c r="C13" s="558" t="s">
        <v>875</v>
      </c>
      <c r="D13" s="608">
        <f>'1-Баланс'!C92/'1-Баланс'!G79</f>
        <v>0.16209003441252898</v>
      </c>
    </row>
    <row r="14" spans="1:4" ht="24" customHeight="1">
      <c r="A14" s="612" t="s">
        <v>876</v>
      </c>
      <c r="B14" s="610"/>
      <c r="C14" s="610"/>
      <c r="D14" s="611"/>
    </row>
    <row r="15" spans="1:4" ht="30.7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0.8658758460082964</v>
      </c>
    </row>
    <row r="16" spans="1:4" ht="30.7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0.6789545765806894</v>
      </c>
    </row>
    <row r="17" spans="1:4" ht="24" customHeight="1">
      <c r="A17" s="612" t="s">
        <v>879</v>
      </c>
      <c r="B17" s="610"/>
      <c r="C17" s="610"/>
      <c r="D17" s="611"/>
    </row>
    <row r="18" spans="1:4" ht="30.7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0.41756565628553205</v>
      </c>
    </row>
    <row r="19" spans="1:4" ht="30.75">
      <c r="A19" s="559">
        <v>13</v>
      </c>
      <c r="B19" s="557" t="s">
        <v>907</v>
      </c>
      <c r="C19" s="558" t="s">
        <v>880</v>
      </c>
      <c r="D19" s="608">
        <f>D4/D5</f>
        <v>1.3949147700219027</v>
      </c>
    </row>
    <row r="20" spans="1:4" ht="30.75">
      <c r="A20" s="559">
        <v>14</v>
      </c>
      <c r="B20" s="557" t="s">
        <v>881</v>
      </c>
      <c r="C20" s="558" t="s">
        <v>882</v>
      </c>
      <c r="D20" s="608">
        <f>D6/D5</f>
        <v>0.5572548124476908</v>
      </c>
    </row>
    <row r="21" spans="1:5" ht="1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1871</v>
      </c>
      <c r="E21" s="662"/>
    </row>
    <row r="22" spans="1:4" ht="46.5">
      <c r="A22" s="559">
        <v>16</v>
      </c>
      <c r="B22" s="557" t="s">
        <v>887</v>
      </c>
      <c r="C22" s="558" t="s">
        <v>888</v>
      </c>
      <c r="D22" s="614">
        <f>D21/'1-Баланс'!G37</f>
        <v>0.08908675364251023</v>
      </c>
    </row>
    <row r="23" spans="1:4" ht="30.7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0.11667271863914416</v>
      </c>
    </row>
    <row r="24" spans="1:4" ht="30.7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7.013646157529327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">
      <c r="C2" s="547"/>
      <c r="F2" s="485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48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48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10172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48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20826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48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48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268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48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487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48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48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2745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48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38798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48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48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48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48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485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48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48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48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508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48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48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48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48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48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48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48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48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48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48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48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48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48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48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48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48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48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48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48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48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200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48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48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307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48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39870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48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1917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48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48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48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48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48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48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1917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48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242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48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5663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48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805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48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972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48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48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48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48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664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48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8346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48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48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48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48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48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48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48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48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1641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48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649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48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18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48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48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2308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48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120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48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12702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48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52572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48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48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48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48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48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48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48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48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48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48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3868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48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3868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48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48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48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4888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48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715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48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715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48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48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48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399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48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48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1114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48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21002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48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2274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48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48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11933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48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48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48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48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2079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48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14012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48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48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48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997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48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48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48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15057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48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3825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48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637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48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9766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48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48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48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8038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48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48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426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48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174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48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1111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48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48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48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14229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48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48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48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10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48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14239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48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52572</v>
      </c>
    </row>
    <row r="126" spans="3:6" s="481" customFormat="1" ht="15">
      <c r="C126" s="547"/>
      <c r="F126" s="485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48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15430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48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8157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48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2306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48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5938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48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882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48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213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48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87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48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718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48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392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48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48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33731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48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1074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48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48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9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48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190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48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1273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48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35004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48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797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48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48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48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35004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48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797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48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103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48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106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48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-3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48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48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694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48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295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48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399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48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35801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48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29311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48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129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48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5806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48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448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48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35694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48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50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48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48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57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48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48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48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48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48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57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48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35801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48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48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48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48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35801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48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48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48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48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48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35801</v>
      </c>
    </row>
    <row r="180" spans="3:6" s="481" customFormat="1" ht="15">
      <c r="C180" s="547"/>
      <c r="F180" s="485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48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38632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48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-25373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48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48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-6523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48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-3216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48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-104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48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48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48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-9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48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1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48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3408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48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-522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48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11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48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-529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48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181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48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24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48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48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48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48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48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48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-835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48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48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48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6795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48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-7276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48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-869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48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-982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48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-48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48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-48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48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-2428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48">
        <f t="shared" si="20"/>
        <v>43100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145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48">
        <f t="shared" si="20"/>
        <v>43100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2163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48">
        <f t="shared" si="20"/>
        <v>43100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2308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48">
        <f t="shared" si="20"/>
        <v>43100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2290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48">
        <f t="shared" si="20"/>
        <v>43100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18</v>
      </c>
    </row>
    <row r="217" spans="3:6" s="481" customFormat="1" ht="15">
      <c r="C217" s="547"/>
      <c r="F217" s="485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48">
        <f aca="true" t="shared" si="23" ref="C218:C281">endDate</f>
        <v>43100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48">
        <f t="shared" si="23"/>
        <v>43100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48">
        <f t="shared" si="23"/>
        <v>43100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48">
        <f t="shared" si="23"/>
        <v>43100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48">
        <f t="shared" si="23"/>
        <v>43100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48">
        <f t="shared" si="23"/>
        <v>43100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48">
        <f t="shared" si="23"/>
        <v>43100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48">
        <f t="shared" si="23"/>
        <v>43100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48">
        <f t="shared" si="23"/>
        <v>43100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48">
        <f t="shared" si="23"/>
        <v>43100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48">
        <f t="shared" si="23"/>
        <v>43100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48">
        <f t="shared" si="23"/>
        <v>43100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48">
        <f t="shared" si="23"/>
        <v>43100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48">
        <f t="shared" si="23"/>
        <v>43100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48">
        <f t="shared" si="23"/>
        <v>43100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48">
        <f t="shared" si="23"/>
        <v>43100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48">
        <f t="shared" si="23"/>
        <v>43100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48">
        <f t="shared" si="23"/>
        <v>43100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48">
        <f t="shared" si="23"/>
        <v>43100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48">
        <f t="shared" si="23"/>
        <v>43100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48">
        <f t="shared" si="23"/>
        <v>43100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48">
        <f t="shared" si="23"/>
        <v>43100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48">
        <f t="shared" si="23"/>
        <v>43100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48">
        <f t="shared" si="23"/>
        <v>43100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48">
        <f t="shared" si="23"/>
        <v>43100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48">
        <f t="shared" si="23"/>
        <v>43100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48">
        <f t="shared" si="23"/>
        <v>43100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48">
        <f t="shared" si="23"/>
        <v>43100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48">
        <f t="shared" si="23"/>
        <v>43100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48">
        <f t="shared" si="23"/>
        <v>43100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48">
        <f t="shared" si="23"/>
        <v>43100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48">
        <f t="shared" si="23"/>
        <v>43100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48">
        <f t="shared" si="23"/>
        <v>43100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48">
        <f t="shared" si="23"/>
        <v>43100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48">
        <f t="shared" si="23"/>
        <v>43100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48">
        <f t="shared" si="23"/>
        <v>43100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48">
        <f t="shared" si="23"/>
        <v>43100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48">
        <f t="shared" si="23"/>
        <v>43100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48">
        <f t="shared" si="23"/>
        <v>43100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48">
        <f t="shared" si="23"/>
        <v>43100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48">
        <f t="shared" si="23"/>
        <v>43100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48">
        <f t="shared" si="23"/>
        <v>43100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48">
        <f t="shared" si="23"/>
        <v>43100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48">
        <f t="shared" si="23"/>
        <v>43100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48">
        <f t="shared" si="23"/>
        <v>43100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1020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48">
        <f t="shared" si="23"/>
        <v>43100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48">
        <f t="shared" si="23"/>
        <v>43100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48">
        <f t="shared" si="23"/>
        <v>43100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48">
        <f t="shared" si="23"/>
        <v>43100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1020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48">
        <f t="shared" si="23"/>
        <v>43100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48">
        <f t="shared" si="23"/>
        <v>43100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48">
        <f t="shared" si="23"/>
        <v>43100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48">
        <f t="shared" si="23"/>
        <v>43100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48">
        <f t="shared" si="23"/>
        <v>43100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48">
        <f t="shared" si="23"/>
        <v>43100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48">
        <f t="shared" si="23"/>
        <v>43100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48">
        <f t="shared" si="23"/>
        <v>43100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48">
        <f t="shared" si="23"/>
        <v>43100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48">
        <f t="shared" si="23"/>
        <v>43100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48">
        <f t="shared" si="23"/>
        <v>43100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48">
        <f t="shared" si="23"/>
        <v>43100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48">
        <f t="shared" si="23"/>
        <v>43100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48">
        <f t="shared" si="23"/>
        <v>43100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1020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48">
        <f t="shared" si="23"/>
        <v>43100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48">
        <f aca="true" t="shared" si="26" ref="C282:C345">endDate</f>
        <v>43100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48">
        <f t="shared" si="26"/>
        <v>43100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1020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48">
        <f t="shared" si="26"/>
        <v>43100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3868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48">
        <f t="shared" si="26"/>
        <v>43100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48">
        <f t="shared" si="26"/>
        <v>43100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48">
        <f t="shared" si="26"/>
        <v>43100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48">
        <f t="shared" si="26"/>
        <v>43100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3868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48">
        <f t="shared" si="26"/>
        <v>43100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48">
        <f t="shared" si="26"/>
        <v>43100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48">
        <f t="shared" si="26"/>
        <v>43100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48">
        <f t="shared" si="26"/>
        <v>43100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48">
        <f t="shared" si="26"/>
        <v>43100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48">
        <f t="shared" si="26"/>
        <v>43100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48">
        <f t="shared" si="26"/>
        <v>43100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48">
        <f t="shared" si="26"/>
        <v>43100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48">
        <f t="shared" si="26"/>
        <v>43100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48">
        <f t="shared" si="26"/>
        <v>43100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48">
        <f t="shared" si="26"/>
        <v>43100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48">
        <f t="shared" si="26"/>
        <v>43100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48">
        <f t="shared" si="26"/>
        <v>43100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48">
        <f t="shared" si="26"/>
        <v>43100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3868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48">
        <f t="shared" si="26"/>
        <v>43100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48">
        <f t="shared" si="26"/>
        <v>43100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48">
        <f t="shared" si="26"/>
        <v>43100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3868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48">
        <f t="shared" si="26"/>
        <v>43100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48">
        <f t="shared" si="26"/>
        <v>43100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48">
        <f t="shared" si="26"/>
        <v>43100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48">
        <f t="shared" si="26"/>
        <v>43100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48">
        <f t="shared" si="26"/>
        <v>43100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48">
        <f t="shared" si="26"/>
        <v>43100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48">
        <f t="shared" si="26"/>
        <v>43100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48">
        <f t="shared" si="26"/>
        <v>43100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48">
        <f t="shared" si="26"/>
        <v>43100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48">
        <f t="shared" si="26"/>
        <v>43100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48">
        <f t="shared" si="26"/>
        <v>43100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48">
        <f t="shared" si="26"/>
        <v>43100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48">
        <f t="shared" si="26"/>
        <v>43100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48">
        <f t="shared" si="26"/>
        <v>43100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48">
        <f t="shared" si="26"/>
        <v>43100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48">
        <f t="shared" si="26"/>
        <v>43100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48">
        <f t="shared" si="26"/>
        <v>43100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48">
        <f t="shared" si="26"/>
        <v>43100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48">
        <f t="shared" si="26"/>
        <v>43100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48">
        <f t="shared" si="26"/>
        <v>43100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48">
        <f t="shared" si="26"/>
        <v>43100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48">
        <f t="shared" si="26"/>
        <v>43100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48">
        <f t="shared" si="26"/>
        <v>43100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48">
        <f t="shared" si="26"/>
        <v>43100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48">
        <f t="shared" si="26"/>
        <v>43100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48">
        <f t="shared" si="26"/>
        <v>43100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48">
        <f t="shared" si="26"/>
        <v>43100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48">
        <f t="shared" si="26"/>
        <v>43100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48">
        <f t="shared" si="26"/>
        <v>43100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48">
        <f t="shared" si="26"/>
        <v>43100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48">
        <f t="shared" si="26"/>
        <v>43100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48">
        <f t="shared" si="26"/>
        <v>43100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48">
        <f t="shared" si="26"/>
        <v>43100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48">
        <f t="shared" si="26"/>
        <v>43100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48">
        <f t="shared" si="26"/>
        <v>43100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48">
        <f t="shared" si="26"/>
        <v>43100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48">
        <f t="shared" si="26"/>
        <v>43100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48">
        <f t="shared" si="26"/>
        <v>43100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48">
        <f t="shared" si="26"/>
        <v>43100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48">
        <f t="shared" si="26"/>
        <v>43100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48">
        <f aca="true" t="shared" si="29" ref="C346:C409">endDate</f>
        <v>43100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48">
        <f t="shared" si="29"/>
        <v>43100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48">
        <f t="shared" si="29"/>
        <v>43100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48">
        <f t="shared" si="29"/>
        <v>43100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48">
        <f t="shared" si="29"/>
        <v>43100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715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48">
        <f t="shared" si="29"/>
        <v>43100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48">
        <f t="shared" si="29"/>
        <v>43100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48">
        <f t="shared" si="29"/>
        <v>43100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48">
        <f t="shared" si="29"/>
        <v>43100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715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48">
        <f t="shared" si="29"/>
        <v>43100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399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48">
        <f t="shared" si="29"/>
        <v>43100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48">
        <f t="shared" si="29"/>
        <v>43100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48">
        <f t="shared" si="29"/>
        <v>43100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48">
        <f t="shared" si="29"/>
        <v>43100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48">
        <f t="shared" si="29"/>
        <v>43100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48">
        <f t="shared" si="29"/>
        <v>43100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48">
        <f t="shared" si="29"/>
        <v>43100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48">
        <f t="shared" si="29"/>
        <v>43100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48">
        <f t="shared" si="29"/>
        <v>43100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48">
        <f t="shared" si="29"/>
        <v>43100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48">
        <f t="shared" si="29"/>
        <v>43100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48">
        <f t="shared" si="29"/>
        <v>43100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48">
        <f t="shared" si="29"/>
        <v>43100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1114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48">
        <f t="shared" si="29"/>
        <v>43100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48">
        <f t="shared" si="29"/>
        <v>43100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48">
        <f t="shared" si="29"/>
        <v>43100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1114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48">
        <f t="shared" si="29"/>
        <v>43100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48">
        <f t="shared" si="29"/>
        <v>43100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48">
        <f t="shared" si="29"/>
        <v>43100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48">
        <f t="shared" si="29"/>
        <v>43100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48">
        <f t="shared" si="29"/>
        <v>43100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48">
        <f t="shared" si="29"/>
        <v>43100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48">
        <f t="shared" si="29"/>
        <v>43100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48">
        <f t="shared" si="29"/>
        <v>43100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48">
        <f t="shared" si="29"/>
        <v>43100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48">
        <f t="shared" si="29"/>
        <v>43100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48">
        <f t="shared" si="29"/>
        <v>43100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48">
        <f t="shared" si="29"/>
        <v>43100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48">
        <f t="shared" si="29"/>
        <v>43100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48">
        <f t="shared" si="29"/>
        <v>43100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48">
        <f t="shared" si="29"/>
        <v>43100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48">
        <f t="shared" si="29"/>
        <v>43100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48">
        <f t="shared" si="29"/>
        <v>43100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48">
        <f t="shared" si="29"/>
        <v>43100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48">
        <f t="shared" si="29"/>
        <v>43100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48">
        <f t="shared" si="29"/>
        <v>43100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48">
        <f t="shared" si="29"/>
        <v>43100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48">
        <f t="shared" si="29"/>
        <v>43100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48">
        <f t="shared" si="29"/>
        <v>43100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48">
        <f t="shared" si="29"/>
        <v>43100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48">
        <f t="shared" si="29"/>
        <v>43100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48">
        <f t="shared" si="29"/>
        <v>43100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48">
        <f t="shared" si="29"/>
        <v>43100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48">
        <f t="shared" si="29"/>
        <v>43100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48">
        <f t="shared" si="29"/>
        <v>43100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48">
        <f t="shared" si="29"/>
        <v>43100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48">
        <f t="shared" si="29"/>
        <v>43100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48">
        <f t="shared" si="29"/>
        <v>43100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48">
        <f t="shared" si="29"/>
        <v>43100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48">
        <f t="shared" si="29"/>
        <v>43100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48">
        <f t="shared" si="29"/>
        <v>43100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48">
        <f t="shared" si="29"/>
        <v>43100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48">
        <f t="shared" si="29"/>
        <v>43100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48">
        <f t="shared" si="29"/>
        <v>43100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48">
        <f aca="true" t="shared" si="32" ref="C410:C459">endDate</f>
        <v>43100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48">
        <f t="shared" si="32"/>
        <v>43100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48">
        <f t="shared" si="32"/>
        <v>43100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48">
        <f t="shared" si="32"/>
        <v>43100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48">
        <f t="shared" si="32"/>
        <v>43100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48">
        <f t="shared" si="32"/>
        <v>43100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48">
        <f t="shared" si="32"/>
        <v>43100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20603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48">
        <f t="shared" si="32"/>
        <v>43100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48">
        <f t="shared" si="32"/>
        <v>43100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48">
        <f t="shared" si="32"/>
        <v>43100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48">
        <f t="shared" si="32"/>
        <v>43100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20603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48">
        <f t="shared" si="32"/>
        <v>43100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399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48">
        <f t="shared" si="32"/>
        <v>43100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48">
        <f t="shared" si="32"/>
        <v>43100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48">
        <f t="shared" si="32"/>
        <v>43100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48">
        <f t="shared" si="32"/>
        <v>43100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48">
        <f t="shared" si="32"/>
        <v>43100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48">
        <f t="shared" si="32"/>
        <v>43100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48">
        <f t="shared" si="32"/>
        <v>43100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48">
        <f t="shared" si="32"/>
        <v>43100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48">
        <f t="shared" si="32"/>
        <v>43100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48">
        <f t="shared" si="32"/>
        <v>43100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48">
        <f t="shared" si="32"/>
        <v>43100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48">
        <f t="shared" si="32"/>
        <v>43100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48">
        <f t="shared" si="32"/>
        <v>43100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21002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48">
        <f t="shared" si="32"/>
        <v>43100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48">
        <f t="shared" si="32"/>
        <v>43100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48">
        <f t="shared" si="32"/>
        <v>43100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21002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48">
        <f t="shared" si="32"/>
        <v>43100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2029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48">
        <f t="shared" si="32"/>
        <v>43100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48">
        <f t="shared" si="32"/>
        <v>43100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48">
        <f t="shared" si="32"/>
        <v>43100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48">
        <f t="shared" si="32"/>
        <v>43100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2029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48">
        <f t="shared" si="32"/>
        <v>43100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295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48">
        <f t="shared" si="32"/>
        <v>43100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-50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48">
        <f t="shared" si="32"/>
        <v>43100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-50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48">
        <f t="shared" si="32"/>
        <v>43100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48">
        <f t="shared" si="32"/>
        <v>43100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48">
        <f t="shared" si="32"/>
        <v>43100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48">
        <f t="shared" si="32"/>
        <v>43100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48">
        <f t="shared" si="32"/>
        <v>43100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48">
        <f t="shared" si="32"/>
        <v>43100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48">
        <f t="shared" si="32"/>
        <v>43100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48">
        <f t="shared" si="32"/>
        <v>43100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48">
        <f t="shared" si="32"/>
        <v>43100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48">
        <f t="shared" si="32"/>
        <v>43100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48">
        <f t="shared" si="32"/>
        <v>43100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2274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48">
        <f t="shared" si="32"/>
        <v>43100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48">
        <f t="shared" si="32"/>
        <v>43100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48">
        <f t="shared" si="32"/>
        <v>43100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2274</v>
      </c>
    </row>
    <row r="460" spans="3:6" s="481" customFormat="1" ht="15">
      <c r="C460" s="547"/>
      <c r="F460" s="485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48">
        <f aca="true" t="shared" si="35" ref="C461:C524">endDate</f>
        <v>43100</v>
      </c>
      <c r="D461" s="99" t="s">
        <v>523</v>
      </c>
      <c r="E461" s="480">
        <v>1</v>
      </c>
      <c r="F461" s="99" t="s">
        <v>522</v>
      </c>
      <c r="H461" s="99">
        <f>'Справка 6'!D11</f>
        <v>4300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48">
        <f t="shared" si="35"/>
        <v>43100</v>
      </c>
      <c r="D462" s="99" t="s">
        <v>526</v>
      </c>
      <c r="E462" s="480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48">
        <f t="shared" si="35"/>
        <v>43100</v>
      </c>
      <c r="D463" s="99" t="s">
        <v>529</v>
      </c>
      <c r="E463" s="480">
        <v>1</v>
      </c>
      <c r="F463" s="99" t="s">
        <v>528</v>
      </c>
      <c r="H463" s="99">
        <f>'Справка 6'!D13</f>
        <v>38858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48">
        <f t="shared" si="35"/>
        <v>43100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48">
        <f t="shared" si="35"/>
        <v>43100</v>
      </c>
      <c r="D465" s="99" t="s">
        <v>535</v>
      </c>
      <c r="E465" s="480">
        <v>1</v>
      </c>
      <c r="F465" s="99" t="s">
        <v>534</v>
      </c>
      <c r="H465" s="99">
        <f>'Справка 6'!D15</f>
        <v>1158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48">
        <f t="shared" si="35"/>
        <v>43100</v>
      </c>
      <c r="D466" s="99" t="s">
        <v>537</v>
      </c>
      <c r="E466" s="480">
        <v>1</v>
      </c>
      <c r="F466" s="99" t="s">
        <v>536</v>
      </c>
      <c r="H466" s="99">
        <f>'Справка 6'!D16</f>
        <v>1524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48">
        <f t="shared" si="35"/>
        <v>43100</v>
      </c>
      <c r="D467" s="99" t="s">
        <v>540</v>
      </c>
      <c r="E467" s="480">
        <v>1</v>
      </c>
      <c r="F467" s="99" t="s">
        <v>539</v>
      </c>
      <c r="H467" s="99">
        <f>'Справка 6'!D17</f>
        <v>125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48">
        <f t="shared" si="35"/>
        <v>43100</v>
      </c>
      <c r="D468" s="99" t="s">
        <v>543</v>
      </c>
      <c r="E468" s="480">
        <v>1</v>
      </c>
      <c r="F468" s="99" t="s">
        <v>542</v>
      </c>
      <c r="H468" s="99">
        <f>'Справка 6'!D18</f>
        <v>5199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48">
        <f t="shared" si="35"/>
        <v>43100</v>
      </c>
      <c r="D469" s="99" t="s">
        <v>545</v>
      </c>
      <c r="E469" s="480">
        <v>1</v>
      </c>
      <c r="F469" s="99" t="s">
        <v>804</v>
      </c>
      <c r="H469" s="99">
        <f>'Справка 6'!D19</f>
        <v>62470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48">
        <f t="shared" si="35"/>
        <v>43100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48">
        <f t="shared" si="35"/>
        <v>43100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48">
        <f t="shared" si="35"/>
        <v>43100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48">
        <f t="shared" si="35"/>
        <v>43100</v>
      </c>
      <c r="D473" s="99" t="s">
        <v>555</v>
      </c>
      <c r="E473" s="480">
        <v>1</v>
      </c>
      <c r="F473" s="99" t="s">
        <v>554</v>
      </c>
      <c r="H473" s="99">
        <f>'Справка 6'!D24</f>
        <v>3444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48">
        <f t="shared" si="35"/>
        <v>43100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48">
        <f t="shared" si="35"/>
        <v>43100</v>
      </c>
      <c r="D475" s="99" t="s">
        <v>558</v>
      </c>
      <c r="E475" s="480">
        <v>1</v>
      </c>
      <c r="F475" s="99" t="s">
        <v>542</v>
      </c>
      <c r="H475" s="99">
        <f>'Справка 6'!D26</f>
        <v>229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48">
        <f t="shared" si="35"/>
        <v>43100</v>
      </c>
      <c r="D476" s="99" t="s">
        <v>560</v>
      </c>
      <c r="E476" s="480">
        <v>1</v>
      </c>
      <c r="F476" s="99" t="s">
        <v>838</v>
      </c>
      <c r="H476" s="99">
        <f>'Справка 6'!D27</f>
        <v>3673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48">
        <f t="shared" si="35"/>
        <v>43100</v>
      </c>
      <c r="D477" s="99" t="s">
        <v>562</v>
      </c>
      <c r="E477" s="480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48">
        <f t="shared" si="35"/>
        <v>43100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48">
        <f t="shared" si="35"/>
        <v>43100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48">
        <f t="shared" si="35"/>
        <v>43100</v>
      </c>
      <c r="D480" s="99" t="s">
        <v>565</v>
      </c>
      <c r="E480" s="480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48">
        <f t="shared" si="35"/>
        <v>43100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48">
        <f t="shared" si="35"/>
        <v>43100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48">
        <f t="shared" si="35"/>
        <v>43100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48">
        <f t="shared" si="35"/>
        <v>43100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48">
        <f t="shared" si="35"/>
        <v>43100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48">
        <f t="shared" si="35"/>
        <v>43100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48">
        <f t="shared" si="35"/>
        <v>43100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48">
        <f t="shared" si="35"/>
        <v>43100</v>
      </c>
      <c r="D488" s="99" t="s">
        <v>578</v>
      </c>
      <c r="E488" s="480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48">
        <f t="shared" si="35"/>
        <v>43100</v>
      </c>
      <c r="D489" s="99" t="s">
        <v>581</v>
      </c>
      <c r="E489" s="480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48">
        <f t="shared" si="35"/>
        <v>43100</v>
      </c>
      <c r="D490" s="99" t="s">
        <v>583</v>
      </c>
      <c r="E490" s="480">
        <v>1</v>
      </c>
      <c r="F490" s="99" t="s">
        <v>582</v>
      </c>
      <c r="H490" s="99">
        <f>'Справка 6'!D42</f>
        <v>66200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48">
        <f t="shared" si="35"/>
        <v>43100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48">
        <f t="shared" si="35"/>
        <v>43100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48">
        <f t="shared" si="35"/>
        <v>43100</v>
      </c>
      <c r="D493" s="99" t="s">
        <v>529</v>
      </c>
      <c r="E493" s="480">
        <v>2</v>
      </c>
      <c r="F493" s="99" t="s">
        <v>528</v>
      </c>
      <c r="H493" s="99">
        <f>'Справка 6'!E13</f>
        <v>2674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48">
        <f t="shared" si="35"/>
        <v>43100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48">
        <f t="shared" si="35"/>
        <v>43100</v>
      </c>
      <c r="D495" s="99" t="s">
        <v>535</v>
      </c>
      <c r="E495" s="480">
        <v>2</v>
      </c>
      <c r="F495" s="99" t="s">
        <v>534</v>
      </c>
      <c r="H495" s="99">
        <f>'Справка 6'!E15</f>
        <v>109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48">
        <f t="shared" si="35"/>
        <v>43100</v>
      </c>
      <c r="D496" s="99" t="s">
        <v>537</v>
      </c>
      <c r="E496" s="480">
        <v>2</v>
      </c>
      <c r="F496" s="99" t="s">
        <v>536</v>
      </c>
      <c r="H496" s="99">
        <f>'Справка 6'!E16</f>
        <v>129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48">
        <f t="shared" si="35"/>
        <v>43100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48">
        <f t="shared" si="35"/>
        <v>43100</v>
      </c>
      <c r="D498" s="99" t="s">
        <v>543</v>
      </c>
      <c r="E498" s="480">
        <v>2</v>
      </c>
      <c r="F498" s="99" t="s">
        <v>542</v>
      </c>
      <c r="H498" s="99">
        <f>'Справка 6'!E18</f>
        <v>38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48">
        <f t="shared" si="35"/>
        <v>43100</v>
      </c>
      <c r="D499" s="99" t="s">
        <v>545</v>
      </c>
      <c r="E499" s="480">
        <v>2</v>
      </c>
      <c r="F499" s="99" t="s">
        <v>804</v>
      </c>
      <c r="H499" s="99">
        <f>'Справка 6'!E19</f>
        <v>2950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48">
        <f t="shared" si="35"/>
        <v>43100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48">
        <f t="shared" si="35"/>
        <v>43100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48">
        <f t="shared" si="35"/>
        <v>43100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48">
        <f t="shared" si="35"/>
        <v>43100</v>
      </c>
      <c r="D503" s="99" t="s">
        <v>555</v>
      </c>
      <c r="E503" s="480">
        <v>2</v>
      </c>
      <c r="F503" s="99" t="s">
        <v>554</v>
      </c>
      <c r="H503" s="99">
        <f>'Справка 6'!E24</f>
        <v>148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48">
        <f t="shared" si="35"/>
        <v>43100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48">
        <f t="shared" si="35"/>
        <v>43100</v>
      </c>
      <c r="D505" s="99" t="s">
        <v>558</v>
      </c>
      <c r="E505" s="480">
        <v>2</v>
      </c>
      <c r="F505" s="99" t="s">
        <v>542</v>
      </c>
      <c r="H505" s="99">
        <f>'Справка 6'!E26</f>
        <v>3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48">
        <f t="shared" si="35"/>
        <v>43100</v>
      </c>
      <c r="D506" s="99" t="s">
        <v>560</v>
      </c>
      <c r="E506" s="480">
        <v>2</v>
      </c>
      <c r="F506" s="99" t="s">
        <v>838</v>
      </c>
      <c r="H506" s="99">
        <f>'Справка 6'!E27</f>
        <v>151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48">
        <f t="shared" si="35"/>
        <v>43100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48">
        <f t="shared" si="35"/>
        <v>43100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48">
        <f t="shared" si="35"/>
        <v>43100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48">
        <f t="shared" si="35"/>
        <v>43100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48">
        <f t="shared" si="35"/>
        <v>43100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48">
        <f t="shared" si="35"/>
        <v>43100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48">
        <f t="shared" si="35"/>
        <v>43100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48">
        <f t="shared" si="35"/>
        <v>43100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48">
        <f t="shared" si="35"/>
        <v>43100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48">
        <f t="shared" si="35"/>
        <v>43100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48">
        <f t="shared" si="35"/>
        <v>43100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48">
        <f t="shared" si="35"/>
        <v>43100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48">
        <f t="shared" si="35"/>
        <v>43100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48">
        <f t="shared" si="35"/>
        <v>43100</v>
      </c>
      <c r="D520" s="99" t="s">
        <v>583</v>
      </c>
      <c r="E520" s="480">
        <v>2</v>
      </c>
      <c r="F520" s="99" t="s">
        <v>582</v>
      </c>
      <c r="H520" s="99">
        <f>'Справка 6'!E42</f>
        <v>3101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48">
        <f t="shared" si="35"/>
        <v>43100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48">
        <f t="shared" si="35"/>
        <v>43100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48">
        <f t="shared" si="35"/>
        <v>43100</v>
      </c>
      <c r="D523" s="99" t="s">
        <v>529</v>
      </c>
      <c r="E523" s="480">
        <v>3</v>
      </c>
      <c r="F523" s="99" t="s">
        <v>528</v>
      </c>
      <c r="H523" s="99">
        <f>'Справка 6'!F13</f>
        <v>166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48">
        <f t="shared" si="35"/>
        <v>43100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48">
        <f aca="true" t="shared" si="38" ref="C525:C588">endDate</f>
        <v>43100</v>
      </c>
      <c r="D525" s="99" t="s">
        <v>535</v>
      </c>
      <c r="E525" s="480">
        <v>3</v>
      </c>
      <c r="F525" s="99" t="s">
        <v>534</v>
      </c>
      <c r="H525" s="99">
        <f>'Справка 6'!F15</f>
        <v>64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48">
        <f t="shared" si="38"/>
        <v>43100</v>
      </c>
      <c r="D526" s="99" t="s">
        <v>537</v>
      </c>
      <c r="E526" s="480">
        <v>3</v>
      </c>
      <c r="F526" s="99" t="s">
        <v>536</v>
      </c>
      <c r="H526" s="99">
        <f>'Справка 6'!F16</f>
        <v>36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48">
        <f t="shared" si="38"/>
        <v>43100</v>
      </c>
      <c r="D527" s="99" t="s">
        <v>540</v>
      </c>
      <c r="E527" s="480">
        <v>3</v>
      </c>
      <c r="F527" s="99" t="s">
        <v>539</v>
      </c>
      <c r="H527" s="99">
        <f>'Справка 6'!F17</f>
        <v>125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48">
        <f t="shared" si="38"/>
        <v>43100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48">
        <f t="shared" si="38"/>
        <v>43100</v>
      </c>
      <c r="D529" s="99" t="s">
        <v>545</v>
      </c>
      <c r="E529" s="480">
        <v>3</v>
      </c>
      <c r="F529" s="99" t="s">
        <v>804</v>
      </c>
      <c r="H529" s="99">
        <f>'Справка 6'!F19</f>
        <v>391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48">
        <f t="shared" si="38"/>
        <v>43100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48">
        <f t="shared" si="38"/>
        <v>43100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48">
        <f t="shared" si="38"/>
        <v>43100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48">
        <f t="shared" si="38"/>
        <v>43100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48">
        <f t="shared" si="38"/>
        <v>43100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48">
        <f t="shared" si="38"/>
        <v>43100</v>
      </c>
      <c r="D535" s="99" t="s">
        <v>558</v>
      </c>
      <c r="E535" s="480">
        <v>3</v>
      </c>
      <c r="F535" s="99" t="s">
        <v>542</v>
      </c>
      <c r="H535" s="99">
        <f>'Справка 6'!F26</f>
        <v>85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48">
        <f t="shared" si="38"/>
        <v>43100</v>
      </c>
      <c r="D536" s="99" t="s">
        <v>560</v>
      </c>
      <c r="E536" s="480">
        <v>3</v>
      </c>
      <c r="F536" s="99" t="s">
        <v>838</v>
      </c>
      <c r="H536" s="99">
        <f>'Справка 6'!F27</f>
        <v>85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48">
        <f t="shared" si="38"/>
        <v>43100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48">
        <f t="shared" si="38"/>
        <v>43100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48">
        <f t="shared" si="38"/>
        <v>43100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48">
        <f t="shared" si="38"/>
        <v>43100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48">
        <f t="shared" si="38"/>
        <v>43100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48">
        <f t="shared" si="38"/>
        <v>43100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48">
        <f t="shared" si="38"/>
        <v>43100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48">
        <f t="shared" si="38"/>
        <v>43100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48">
        <f t="shared" si="38"/>
        <v>43100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48">
        <f t="shared" si="38"/>
        <v>43100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48">
        <f t="shared" si="38"/>
        <v>43100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48">
        <f t="shared" si="38"/>
        <v>43100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48">
        <f t="shared" si="38"/>
        <v>43100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48">
        <f t="shared" si="38"/>
        <v>43100</v>
      </c>
      <c r="D550" s="99" t="s">
        <v>583</v>
      </c>
      <c r="E550" s="480">
        <v>3</v>
      </c>
      <c r="F550" s="99" t="s">
        <v>582</v>
      </c>
      <c r="H550" s="99">
        <f>'Справка 6'!F42</f>
        <v>476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48">
        <f t="shared" si="38"/>
        <v>43100</v>
      </c>
      <c r="D551" s="99" t="s">
        <v>523</v>
      </c>
      <c r="E551" s="480">
        <v>4</v>
      </c>
      <c r="F551" s="99" t="s">
        <v>522</v>
      </c>
      <c r="H551" s="99">
        <f>'Справка 6'!G11</f>
        <v>4300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48">
        <f t="shared" si="38"/>
        <v>43100</v>
      </c>
      <c r="D552" s="99" t="s">
        <v>526</v>
      </c>
      <c r="E552" s="480">
        <v>4</v>
      </c>
      <c r="F552" s="99" t="s">
        <v>525</v>
      </c>
      <c r="H552" s="99">
        <f>'Справка 6'!G12</f>
        <v>11306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48">
        <f t="shared" si="38"/>
        <v>43100</v>
      </c>
      <c r="D553" s="99" t="s">
        <v>529</v>
      </c>
      <c r="E553" s="480">
        <v>4</v>
      </c>
      <c r="F553" s="99" t="s">
        <v>528</v>
      </c>
      <c r="H553" s="99">
        <f>'Справка 6'!G13</f>
        <v>41366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48">
        <f t="shared" si="38"/>
        <v>43100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48">
        <f t="shared" si="38"/>
        <v>43100</v>
      </c>
      <c r="D555" s="99" t="s">
        <v>535</v>
      </c>
      <c r="E555" s="480">
        <v>4</v>
      </c>
      <c r="F555" s="99" t="s">
        <v>534</v>
      </c>
      <c r="H555" s="99">
        <f>'Справка 6'!G15</f>
        <v>1203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48">
        <f t="shared" si="38"/>
        <v>43100</v>
      </c>
      <c r="D556" s="99" t="s">
        <v>537</v>
      </c>
      <c r="E556" s="480">
        <v>4</v>
      </c>
      <c r="F556" s="99" t="s">
        <v>536</v>
      </c>
      <c r="H556" s="99">
        <f>'Справка 6'!G16</f>
        <v>1617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48">
        <f t="shared" si="38"/>
        <v>43100</v>
      </c>
      <c r="D557" s="99" t="s">
        <v>540</v>
      </c>
      <c r="E557" s="480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48">
        <f t="shared" si="38"/>
        <v>43100</v>
      </c>
      <c r="D558" s="99" t="s">
        <v>543</v>
      </c>
      <c r="E558" s="480">
        <v>4</v>
      </c>
      <c r="F558" s="99" t="s">
        <v>542</v>
      </c>
      <c r="H558" s="99">
        <f>'Справка 6'!G18</f>
        <v>5237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48">
        <f t="shared" si="38"/>
        <v>43100</v>
      </c>
      <c r="D559" s="99" t="s">
        <v>545</v>
      </c>
      <c r="E559" s="480">
        <v>4</v>
      </c>
      <c r="F559" s="99" t="s">
        <v>804</v>
      </c>
      <c r="H559" s="99">
        <f>'Справка 6'!G19</f>
        <v>65029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48">
        <f t="shared" si="38"/>
        <v>43100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48">
        <f t="shared" si="38"/>
        <v>43100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48">
        <f t="shared" si="38"/>
        <v>43100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48">
        <f t="shared" si="38"/>
        <v>43100</v>
      </c>
      <c r="D563" s="99" t="s">
        <v>555</v>
      </c>
      <c r="E563" s="480">
        <v>4</v>
      </c>
      <c r="F563" s="99" t="s">
        <v>554</v>
      </c>
      <c r="H563" s="99">
        <f>'Справка 6'!G24</f>
        <v>3592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48">
        <f t="shared" si="38"/>
        <v>43100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48">
        <f t="shared" si="38"/>
        <v>43100</v>
      </c>
      <c r="D565" s="99" t="s">
        <v>558</v>
      </c>
      <c r="E565" s="480">
        <v>4</v>
      </c>
      <c r="F565" s="99" t="s">
        <v>542</v>
      </c>
      <c r="H565" s="99">
        <f>'Справка 6'!G26</f>
        <v>147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48">
        <f t="shared" si="38"/>
        <v>43100</v>
      </c>
      <c r="D566" s="99" t="s">
        <v>560</v>
      </c>
      <c r="E566" s="480">
        <v>4</v>
      </c>
      <c r="F566" s="99" t="s">
        <v>838</v>
      </c>
      <c r="H566" s="99">
        <f>'Справка 6'!G27</f>
        <v>3739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48">
        <f t="shared" si="38"/>
        <v>43100</v>
      </c>
      <c r="D567" s="99" t="s">
        <v>562</v>
      </c>
      <c r="E567" s="480">
        <v>4</v>
      </c>
      <c r="F567" s="99" t="s">
        <v>561</v>
      </c>
      <c r="H567" s="99">
        <f>'Справка 6'!G29</f>
        <v>20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48">
        <f t="shared" si="38"/>
        <v>43100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48">
        <f t="shared" si="38"/>
        <v>43100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48">
        <f t="shared" si="38"/>
        <v>43100</v>
      </c>
      <c r="D570" s="99" t="s">
        <v>565</v>
      </c>
      <c r="E570" s="480">
        <v>4</v>
      </c>
      <c r="F570" s="99" t="s">
        <v>113</v>
      </c>
      <c r="H570" s="99">
        <f>'Справка 6'!G32</f>
        <v>20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48">
        <f t="shared" si="38"/>
        <v>43100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48">
        <f t="shared" si="38"/>
        <v>43100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48">
        <f t="shared" si="38"/>
        <v>43100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48">
        <f t="shared" si="38"/>
        <v>43100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48">
        <f t="shared" si="38"/>
        <v>43100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48">
        <f t="shared" si="38"/>
        <v>43100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48">
        <f t="shared" si="38"/>
        <v>43100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48">
        <f t="shared" si="38"/>
        <v>43100</v>
      </c>
      <c r="D578" s="99" t="s">
        <v>578</v>
      </c>
      <c r="E578" s="480">
        <v>4</v>
      </c>
      <c r="F578" s="99" t="s">
        <v>803</v>
      </c>
      <c r="H578" s="99">
        <f>'Справка 6'!G40</f>
        <v>20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48">
        <f t="shared" si="38"/>
        <v>43100</v>
      </c>
      <c r="D579" s="99" t="s">
        <v>581</v>
      </c>
      <c r="E579" s="480">
        <v>4</v>
      </c>
      <c r="F579" s="99" t="s">
        <v>580</v>
      </c>
      <c r="H579" s="99">
        <f>'Справка 6'!G41</f>
        <v>37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48">
        <f t="shared" si="38"/>
        <v>43100</v>
      </c>
      <c r="D580" s="99" t="s">
        <v>583</v>
      </c>
      <c r="E580" s="480">
        <v>4</v>
      </c>
      <c r="F580" s="99" t="s">
        <v>582</v>
      </c>
      <c r="H580" s="99">
        <f>'Справка 6'!G42</f>
        <v>68825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48">
        <f t="shared" si="38"/>
        <v>43100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48">
        <f t="shared" si="38"/>
        <v>43100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48">
        <f t="shared" si="38"/>
        <v>43100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48">
        <f t="shared" si="38"/>
        <v>43100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48">
        <f t="shared" si="38"/>
        <v>43100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48">
        <f t="shared" si="38"/>
        <v>43100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48">
        <f t="shared" si="38"/>
        <v>43100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48">
        <f t="shared" si="38"/>
        <v>43100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48">
        <f aca="true" t="shared" si="41" ref="C589:C652">endDate</f>
        <v>43100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48">
        <f t="shared" si="41"/>
        <v>43100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48">
        <f t="shared" si="41"/>
        <v>43100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48">
        <f t="shared" si="41"/>
        <v>43100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48">
        <f t="shared" si="41"/>
        <v>43100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48">
        <f t="shared" si="41"/>
        <v>43100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48">
        <f t="shared" si="41"/>
        <v>43100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48">
        <f t="shared" si="41"/>
        <v>43100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48">
        <f t="shared" si="41"/>
        <v>43100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48">
        <f t="shared" si="41"/>
        <v>43100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48">
        <f t="shared" si="41"/>
        <v>43100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48">
        <f t="shared" si="41"/>
        <v>43100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48">
        <f t="shared" si="41"/>
        <v>43100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48">
        <f t="shared" si="41"/>
        <v>43100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48">
        <f t="shared" si="41"/>
        <v>43100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48">
        <f t="shared" si="41"/>
        <v>43100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48">
        <f t="shared" si="41"/>
        <v>43100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48">
        <f t="shared" si="41"/>
        <v>43100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48">
        <f t="shared" si="41"/>
        <v>43100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48">
        <f t="shared" si="41"/>
        <v>43100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48">
        <f t="shared" si="41"/>
        <v>43100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48">
        <f t="shared" si="41"/>
        <v>43100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48">
        <f t="shared" si="41"/>
        <v>43100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48">
        <f t="shared" si="41"/>
        <v>43100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48">
        <f t="shared" si="41"/>
        <v>43100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48">
        <f t="shared" si="41"/>
        <v>43100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48">
        <f t="shared" si="41"/>
        <v>43100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48">
        <f t="shared" si="41"/>
        <v>43100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48">
        <f t="shared" si="41"/>
        <v>43100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48">
        <f t="shared" si="41"/>
        <v>43100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48">
        <f t="shared" si="41"/>
        <v>43100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48">
        <f t="shared" si="41"/>
        <v>43100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48">
        <f t="shared" si="41"/>
        <v>43100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48">
        <f t="shared" si="41"/>
        <v>43100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48">
        <f t="shared" si="41"/>
        <v>43100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48">
        <f t="shared" si="41"/>
        <v>43100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48">
        <f t="shared" si="41"/>
        <v>43100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48">
        <f t="shared" si="41"/>
        <v>43100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48">
        <f t="shared" si="41"/>
        <v>43100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48">
        <f t="shared" si="41"/>
        <v>43100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48">
        <f t="shared" si="41"/>
        <v>43100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48">
        <f t="shared" si="41"/>
        <v>43100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48">
        <f t="shared" si="41"/>
        <v>43100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48">
        <f t="shared" si="41"/>
        <v>43100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48">
        <f t="shared" si="41"/>
        <v>43100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48">
        <f t="shared" si="41"/>
        <v>43100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48">
        <f t="shared" si="41"/>
        <v>43100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48">
        <f t="shared" si="41"/>
        <v>43100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48">
        <f t="shared" si="41"/>
        <v>43100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48">
        <f t="shared" si="41"/>
        <v>43100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48">
        <f t="shared" si="41"/>
        <v>43100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48">
        <f t="shared" si="41"/>
        <v>43100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48">
        <f t="shared" si="41"/>
        <v>43100</v>
      </c>
      <c r="D641" s="99" t="s">
        <v>523</v>
      </c>
      <c r="E641" s="480">
        <v>7</v>
      </c>
      <c r="F641" s="99" t="s">
        <v>522</v>
      </c>
      <c r="H641" s="99">
        <f>'Справка 6'!J11</f>
        <v>4300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48">
        <f t="shared" si="41"/>
        <v>43100</v>
      </c>
      <c r="D642" s="99" t="s">
        <v>526</v>
      </c>
      <c r="E642" s="480">
        <v>7</v>
      </c>
      <c r="F642" s="99" t="s">
        <v>525</v>
      </c>
      <c r="H642" s="99">
        <f>'Справка 6'!J12</f>
        <v>11306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48">
        <f t="shared" si="41"/>
        <v>43100</v>
      </c>
      <c r="D643" s="99" t="s">
        <v>529</v>
      </c>
      <c r="E643" s="480">
        <v>7</v>
      </c>
      <c r="F643" s="99" t="s">
        <v>528</v>
      </c>
      <c r="H643" s="99">
        <f>'Справка 6'!J13</f>
        <v>41366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48">
        <f t="shared" si="41"/>
        <v>43100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48">
        <f t="shared" si="41"/>
        <v>43100</v>
      </c>
      <c r="D645" s="99" t="s">
        <v>535</v>
      </c>
      <c r="E645" s="480">
        <v>7</v>
      </c>
      <c r="F645" s="99" t="s">
        <v>534</v>
      </c>
      <c r="H645" s="99">
        <f>'Справка 6'!J15</f>
        <v>1203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48">
        <f t="shared" si="41"/>
        <v>43100</v>
      </c>
      <c r="D646" s="99" t="s">
        <v>537</v>
      </c>
      <c r="E646" s="480">
        <v>7</v>
      </c>
      <c r="F646" s="99" t="s">
        <v>536</v>
      </c>
      <c r="H646" s="99">
        <f>'Справка 6'!J16</f>
        <v>1617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48">
        <f t="shared" si="41"/>
        <v>43100</v>
      </c>
      <c r="D647" s="99" t="s">
        <v>540</v>
      </c>
      <c r="E647" s="480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48">
        <f t="shared" si="41"/>
        <v>43100</v>
      </c>
      <c r="D648" s="99" t="s">
        <v>543</v>
      </c>
      <c r="E648" s="480">
        <v>7</v>
      </c>
      <c r="F648" s="99" t="s">
        <v>542</v>
      </c>
      <c r="H648" s="99">
        <f>'Справка 6'!J18</f>
        <v>5237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48">
        <f t="shared" si="41"/>
        <v>43100</v>
      </c>
      <c r="D649" s="99" t="s">
        <v>545</v>
      </c>
      <c r="E649" s="480">
        <v>7</v>
      </c>
      <c r="F649" s="99" t="s">
        <v>804</v>
      </c>
      <c r="H649" s="99">
        <f>'Справка 6'!J19</f>
        <v>65029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48">
        <f t="shared" si="41"/>
        <v>43100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48">
        <f t="shared" si="41"/>
        <v>43100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48">
        <f t="shared" si="41"/>
        <v>43100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48">
        <f aca="true" t="shared" si="44" ref="C653:C716">endDate</f>
        <v>43100</v>
      </c>
      <c r="D653" s="99" t="s">
        <v>555</v>
      </c>
      <c r="E653" s="480">
        <v>7</v>
      </c>
      <c r="F653" s="99" t="s">
        <v>554</v>
      </c>
      <c r="H653" s="99">
        <f>'Справка 6'!J24</f>
        <v>3592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48">
        <f t="shared" si="44"/>
        <v>43100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48">
        <f t="shared" si="44"/>
        <v>43100</v>
      </c>
      <c r="D655" s="99" t="s">
        <v>558</v>
      </c>
      <c r="E655" s="480">
        <v>7</v>
      </c>
      <c r="F655" s="99" t="s">
        <v>542</v>
      </c>
      <c r="H655" s="99">
        <f>'Справка 6'!J26</f>
        <v>147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48">
        <f t="shared" si="44"/>
        <v>43100</v>
      </c>
      <c r="D656" s="99" t="s">
        <v>560</v>
      </c>
      <c r="E656" s="480">
        <v>7</v>
      </c>
      <c r="F656" s="99" t="s">
        <v>838</v>
      </c>
      <c r="H656" s="99">
        <f>'Справка 6'!J27</f>
        <v>3739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48">
        <f t="shared" si="44"/>
        <v>43100</v>
      </c>
      <c r="D657" s="99" t="s">
        <v>562</v>
      </c>
      <c r="E657" s="480">
        <v>7</v>
      </c>
      <c r="F657" s="99" t="s">
        <v>561</v>
      </c>
      <c r="H657" s="99">
        <f>'Справка 6'!J29</f>
        <v>20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48">
        <f t="shared" si="44"/>
        <v>43100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48">
        <f t="shared" si="44"/>
        <v>43100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48">
        <f t="shared" si="44"/>
        <v>43100</v>
      </c>
      <c r="D660" s="99" t="s">
        <v>565</v>
      </c>
      <c r="E660" s="480">
        <v>7</v>
      </c>
      <c r="F660" s="99" t="s">
        <v>113</v>
      </c>
      <c r="H660" s="99">
        <f>'Справка 6'!J32</f>
        <v>20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48">
        <f t="shared" si="44"/>
        <v>43100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48">
        <f t="shared" si="44"/>
        <v>43100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48">
        <f t="shared" si="44"/>
        <v>43100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48">
        <f t="shared" si="44"/>
        <v>43100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48">
        <f t="shared" si="44"/>
        <v>43100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48">
        <f t="shared" si="44"/>
        <v>43100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48">
        <f t="shared" si="44"/>
        <v>43100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48">
        <f t="shared" si="44"/>
        <v>43100</v>
      </c>
      <c r="D668" s="99" t="s">
        <v>578</v>
      </c>
      <c r="E668" s="480">
        <v>7</v>
      </c>
      <c r="F668" s="99" t="s">
        <v>803</v>
      </c>
      <c r="H668" s="99">
        <f>'Справка 6'!J40</f>
        <v>20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48">
        <f t="shared" si="44"/>
        <v>43100</v>
      </c>
      <c r="D669" s="99" t="s">
        <v>581</v>
      </c>
      <c r="E669" s="480">
        <v>7</v>
      </c>
      <c r="F669" s="99" t="s">
        <v>580</v>
      </c>
      <c r="H669" s="99">
        <f>'Справка 6'!J41</f>
        <v>37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48">
        <f t="shared" si="44"/>
        <v>43100</v>
      </c>
      <c r="D670" s="99" t="s">
        <v>583</v>
      </c>
      <c r="E670" s="480">
        <v>7</v>
      </c>
      <c r="F670" s="99" t="s">
        <v>582</v>
      </c>
      <c r="H670" s="99">
        <f>'Справка 6'!J42</f>
        <v>68825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48">
        <f t="shared" si="44"/>
        <v>43100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48">
        <f t="shared" si="44"/>
        <v>43100</v>
      </c>
      <c r="D672" s="99" t="s">
        <v>526</v>
      </c>
      <c r="E672" s="480">
        <v>8</v>
      </c>
      <c r="F672" s="99" t="s">
        <v>525</v>
      </c>
      <c r="H672" s="99">
        <f>'Справка 6'!K12</f>
        <v>1020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48">
        <f t="shared" si="44"/>
        <v>43100</v>
      </c>
      <c r="D673" s="99" t="s">
        <v>529</v>
      </c>
      <c r="E673" s="480">
        <v>8</v>
      </c>
      <c r="F673" s="99" t="s">
        <v>528</v>
      </c>
      <c r="H673" s="99">
        <f>'Справка 6'!K13</f>
        <v>19057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48">
        <f t="shared" si="44"/>
        <v>43100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48">
        <f t="shared" si="44"/>
        <v>43100</v>
      </c>
      <c r="D675" s="99" t="s">
        <v>535</v>
      </c>
      <c r="E675" s="480">
        <v>8</v>
      </c>
      <c r="F675" s="99" t="s">
        <v>534</v>
      </c>
      <c r="H675" s="99">
        <f>'Справка 6'!K15</f>
        <v>923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48">
        <f t="shared" si="44"/>
        <v>43100</v>
      </c>
      <c r="D676" s="99" t="s">
        <v>537</v>
      </c>
      <c r="E676" s="480">
        <v>8</v>
      </c>
      <c r="F676" s="99" t="s">
        <v>536</v>
      </c>
      <c r="H676" s="99">
        <f>'Справка 6'!K16</f>
        <v>1061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48">
        <f t="shared" si="44"/>
        <v>43100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48">
        <f t="shared" si="44"/>
        <v>43100</v>
      </c>
      <c r="D678" s="99" t="s">
        <v>543</v>
      </c>
      <c r="E678" s="480">
        <v>8</v>
      </c>
      <c r="F678" s="99" t="s">
        <v>542</v>
      </c>
      <c r="H678" s="99">
        <f>'Справка 6'!K18</f>
        <v>2259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48">
        <f t="shared" si="44"/>
        <v>43100</v>
      </c>
      <c r="D679" s="99" t="s">
        <v>545</v>
      </c>
      <c r="E679" s="480">
        <v>8</v>
      </c>
      <c r="F679" s="99" t="s">
        <v>804</v>
      </c>
      <c r="H679" s="99">
        <f>'Справка 6'!K19</f>
        <v>24320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48">
        <f t="shared" si="44"/>
        <v>43100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48">
        <f t="shared" si="44"/>
        <v>43100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48">
        <f t="shared" si="44"/>
        <v>43100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48">
        <f t="shared" si="44"/>
        <v>43100</v>
      </c>
      <c r="D683" s="99" t="s">
        <v>555</v>
      </c>
      <c r="E683" s="480">
        <v>8</v>
      </c>
      <c r="F683" s="99" t="s">
        <v>554</v>
      </c>
      <c r="H683" s="99">
        <f>'Справка 6'!K24</f>
        <v>2911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48">
        <f t="shared" si="44"/>
        <v>43100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48">
        <f t="shared" si="44"/>
        <v>43100</v>
      </c>
      <c r="D685" s="99" t="s">
        <v>558</v>
      </c>
      <c r="E685" s="480">
        <v>8</v>
      </c>
      <c r="F685" s="99" t="s">
        <v>542</v>
      </c>
      <c r="H685" s="99">
        <f>'Справка 6'!K26</f>
        <v>181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48">
        <f t="shared" si="44"/>
        <v>43100</v>
      </c>
      <c r="D686" s="99" t="s">
        <v>560</v>
      </c>
      <c r="E686" s="480">
        <v>8</v>
      </c>
      <c r="F686" s="99" t="s">
        <v>838</v>
      </c>
      <c r="H686" s="99">
        <f>'Справка 6'!K27</f>
        <v>3092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48">
        <f t="shared" si="44"/>
        <v>43100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48">
        <f t="shared" si="44"/>
        <v>43100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48">
        <f t="shared" si="44"/>
        <v>43100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48">
        <f t="shared" si="44"/>
        <v>43100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48">
        <f t="shared" si="44"/>
        <v>43100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48">
        <f t="shared" si="44"/>
        <v>43100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48">
        <f t="shared" si="44"/>
        <v>43100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48">
        <f t="shared" si="44"/>
        <v>43100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48">
        <f t="shared" si="44"/>
        <v>43100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48">
        <f t="shared" si="44"/>
        <v>43100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48">
        <f t="shared" si="44"/>
        <v>43100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48">
        <f t="shared" si="44"/>
        <v>43100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48">
        <f t="shared" si="44"/>
        <v>43100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48">
        <f t="shared" si="44"/>
        <v>43100</v>
      </c>
      <c r="D700" s="99" t="s">
        <v>583</v>
      </c>
      <c r="E700" s="480">
        <v>8</v>
      </c>
      <c r="F700" s="99" t="s">
        <v>582</v>
      </c>
      <c r="H700" s="99">
        <f>'Справка 6'!K42</f>
        <v>27412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48">
        <f t="shared" si="44"/>
        <v>43100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48">
        <f t="shared" si="44"/>
        <v>43100</v>
      </c>
      <c r="D702" s="99" t="s">
        <v>526</v>
      </c>
      <c r="E702" s="480">
        <v>9</v>
      </c>
      <c r="F702" s="99" t="s">
        <v>525</v>
      </c>
      <c r="H702" s="99">
        <f>'Справка 6'!L12</f>
        <v>114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48">
        <f t="shared" si="44"/>
        <v>43100</v>
      </c>
      <c r="D703" s="99" t="s">
        <v>529</v>
      </c>
      <c r="E703" s="480">
        <v>9</v>
      </c>
      <c r="F703" s="99" t="s">
        <v>528</v>
      </c>
      <c r="H703" s="99">
        <f>'Справка 6'!L13</f>
        <v>1559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48">
        <f t="shared" si="44"/>
        <v>43100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48">
        <f t="shared" si="44"/>
        <v>43100</v>
      </c>
      <c r="D705" s="99" t="s">
        <v>535</v>
      </c>
      <c r="E705" s="480">
        <v>9</v>
      </c>
      <c r="F705" s="99" t="s">
        <v>534</v>
      </c>
      <c r="H705" s="99">
        <f>'Справка 6'!L15</f>
        <v>71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48">
        <f t="shared" si="44"/>
        <v>43100</v>
      </c>
      <c r="D706" s="99" t="s">
        <v>537</v>
      </c>
      <c r="E706" s="480">
        <v>9</v>
      </c>
      <c r="F706" s="99" t="s">
        <v>536</v>
      </c>
      <c r="H706" s="99">
        <f>'Справка 6'!L16</f>
        <v>105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48">
        <f t="shared" si="44"/>
        <v>43100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48">
        <f t="shared" si="44"/>
        <v>43100</v>
      </c>
      <c r="D708" s="99" t="s">
        <v>543</v>
      </c>
      <c r="E708" s="480">
        <v>9</v>
      </c>
      <c r="F708" s="99" t="s">
        <v>542</v>
      </c>
      <c r="H708" s="99">
        <f>'Справка 6'!L18</f>
        <v>233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48">
        <f t="shared" si="44"/>
        <v>43100</v>
      </c>
      <c r="D709" s="99" t="s">
        <v>545</v>
      </c>
      <c r="E709" s="480">
        <v>9</v>
      </c>
      <c r="F709" s="99" t="s">
        <v>804</v>
      </c>
      <c r="H709" s="99">
        <f>'Справка 6'!L19</f>
        <v>2082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48">
        <f t="shared" si="44"/>
        <v>43100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48">
        <f t="shared" si="44"/>
        <v>43100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48">
        <f t="shared" si="44"/>
        <v>43100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48">
        <f t="shared" si="44"/>
        <v>43100</v>
      </c>
      <c r="D713" s="99" t="s">
        <v>555</v>
      </c>
      <c r="E713" s="480">
        <v>9</v>
      </c>
      <c r="F713" s="99" t="s">
        <v>554</v>
      </c>
      <c r="H713" s="99">
        <f>'Справка 6'!L24</f>
        <v>196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48">
        <f t="shared" si="44"/>
        <v>43100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48">
        <f t="shared" si="44"/>
        <v>43100</v>
      </c>
      <c r="D715" s="99" t="s">
        <v>558</v>
      </c>
      <c r="E715" s="480">
        <v>9</v>
      </c>
      <c r="F715" s="99" t="s">
        <v>542</v>
      </c>
      <c r="H715" s="99">
        <f>'Справка 6'!L26</f>
        <v>28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48">
        <f t="shared" si="44"/>
        <v>43100</v>
      </c>
      <c r="D716" s="99" t="s">
        <v>560</v>
      </c>
      <c r="E716" s="480">
        <v>9</v>
      </c>
      <c r="F716" s="99" t="s">
        <v>838</v>
      </c>
      <c r="H716" s="99">
        <f>'Справка 6'!L27</f>
        <v>224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48">
        <f aca="true" t="shared" si="47" ref="C717:C780">endDate</f>
        <v>43100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48">
        <f t="shared" si="47"/>
        <v>43100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48">
        <f t="shared" si="47"/>
        <v>43100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48">
        <f t="shared" si="47"/>
        <v>43100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48">
        <f t="shared" si="47"/>
        <v>43100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48">
        <f t="shared" si="47"/>
        <v>43100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48">
        <f t="shared" si="47"/>
        <v>43100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48">
        <f t="shared" si="47"/>
        <v>43100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48">
        <f t="shared" si="47"/>
        <v>43100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48">
        <f t="shared" si="47"/>
        <v>43100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48">
        <f t="shared" si="47"/>
        <v>43100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48">
        <f t="shared" si="47"/>
        <v>43100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48">
        <f t="shared" si="47"/>
        <v>43100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48">
        <f t="shared" si="47"/>
        <v>43100</v>
      </c>
      <c r="D730" s="99" t="s">
        <v>583</v>
      </c>
      <c r="E730" s="480">
        <v>9</v>
      </c>
      <c r="F730" s="99" t="s">
        <v>582</v>
      </c>
      <c r="H730" s="99">
        <f>'Справка 6'!L42</f>
        <v>2306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48">
        <f t="shared" si="47"/>
        <v>43100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48">
        <f t="shared" si="47"/>
        <v>43100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48">
        <f t="shared" si="47"/>
        <v>43100</v>
      </c>
      <c r="D733" s="99" t="s">
        <v>529</v>
      </c>
      <c r="E733" s="480">
        <v>10</v>
      </c>
      <c r="F733" s="99" t="s">
        <v>528</v>
      </c>
      <c r="H733" s="99">
        <f>'Справка 6'!M13</f>
        <v>76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48">
        <f t="shared" si="47"/>
        <v>43100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48">
        <f t="shared" si="47"/>
        <v>43100</v>
      </c>
      <c r="D735" s="99" t="s">
        <v>535</v>
      </c>
      <c r="E735" s="480">
        <v>10</v>
      </c>
      <c r="F735" s="99" t="s">
        <v>534</v>
      </c>
      <c r="H735" s="99">
        <f>'Справка 6'!M15</f>
        <v>59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48">
        <f t="shared" si="47"/>
        <v>43100</v>
      </c>
      <c r="D736" s="99" t="s">
        <v>537</v>
      </c>
      <c r="E736" s="480">
        <v>10</v>
      </c>
      <c r="F736" s="99" t="s">
        <v>536</v>
      </c>
      <c r="H736" s="99">
        <f>'Справка 6'!M16</f>
        <v>36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48">
        <f t="shared" si="47"/>
        <v>43100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48">
        <f t="shared" si="47"/>
        <v>43100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48">
        <f t="shared" si="47"/>
        <v>43100</v>
      </c>
      <c r="D739" s="99" t="s">
        <v>545</v>
      </c>
      <c r="E739" s="480">
        <v>10</v>
      </c>
      <c r="F739" s="99" t="s">
        <v>804</v>
      </c>
      <c r="H739" s="99">
        <f>'Справка 6'!M19</f>
        <v>171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48">
        <f t="shared" si="47"/>
        <v>43100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48">
        <f t="shared" si="47"/>
        <v>43100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48">
        <f t="shared" si="47"/>
        <v>43100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48">
        <f t="shared" si="47"/>
        <v>43100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48">
        <f t="shared" si="47"/>
        <v>43100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48">
        <f t="shared" si="47"/>
        <v>43100</v>
      </c>
      <c r="D745" s="99" t="s">
        <v>558</v>
      </c>
      <c r="E745" s="480">
        <v>10</v>
      </c>
      <c r="F745" s="99" t="s">
        <v>542</v>
      </c>
      <c r="H745" s="99">
        <f>'Справка 6'!M26</f>
        <v>85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48">
        <f t="shared" si="47"/>
        <v>43100</v>
      </c>
      <c r="D746" s="99" t="s">
        <v>560</v>
      </c>
      <c r="E746" s="480">
        <v>10</v>
      </c>
      <c r="F746" s="99" t="s">
        <v>838</v>
      </c>
      <c r="H746" s="99">
        <f>'Справка 6'!M27</f>
        <v>85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48">
        <f t="shared" si="47"/>
        <v>43100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48">
        <f t="shared" si="47"/>
        <v>43100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48">
        <f t="shared" si="47"/>
        <v>43100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48">
        <f t="shared" si="47"/>
        <v>43100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48">
        <f t="shared" si="47"/>
        <v>43100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48">
        <f t="shared" si="47"/>
        <v>43100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48">
        <f t="shared" si="47"/>
        <v>43100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48">
        <f t="shared" si="47"/>
        <v>43100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48">
        <f t="shared" si="47"/>
        <v>43100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48">
        <f t="shared" si="47"/>
        <v>43100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48">
        <f t="shared" si="47"/>
        <v>43100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48">
        <f t="shared" si="47"/>
        <v>43100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48">
        <f t="shared" si="47"/>
        <v>43100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48">
        <f t="shared" si="47"/>
        <v>43100</v>
      </c>
      <c r="D760" s="99" t="s">
        <v>583</v>
      </c>
      <c r="E760" s="480">
        <v>10</v>
      </c>
      <c r="F760" s="99" t="s">
        <v>582</v>
      </c>
      <c r="H760" s="99">
        <f>'Справка 6'!M42</f>
        <v>256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48">
        <f t="shared" si="47"/>
        <v>43100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48">
        <f t="shared" si="47"/>
        <v>43100</v>
      </c>
      <c r="D762" s="99" t="s">
        <v>526</v>
      </c>
      <c r="E762" s="480">
        <v>11</v>
      </c>
      <c r="F762" s="99" t="s">
        <v>525</v>
      </c>
      <c r="H762" s="99">
        <f>'Справка 6'!N12</f>
        <v>1134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48">
        <f t="shared" si="47"/>
        <v>43100</v>
      </c>
      <c r="D763" s="99" t="s">
        <v>529</v>
      </c>
      <c r="E763" s="480">
        <v>11</v>
      </c>
      <c r="F763" s="99" t="s">
        <v>528</v>
      </c>
      <c r="H763" s="99">
        <f>'Справка 6'!N13</f>
        <v>20540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48">
        <f t="shared" si="47"/>
        <v>43100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48">
        <f t="shared" si="47"/>
        <v>43100</v>
      </c>
      <c r="D765" s="99" t="s">
        <v>535</v>
      </c>
      <c r="E765" s="480">
        <v>11</v>
      </c>
      <c r="F765" s="99" t="s">
        <v>534</v>
      </c>
      <c r="H765" s="99">
        <f>'Справка 6'!N15</f>
        <v>935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48">
        <f t="shared" si="47"/>
        <v>43100</v>
      </c>
      <c r="D766" s="99" t="s">
        <v>537</v>
      </c>
      <c r="E766" s="480">
        <v>11</v>
      </c>
      <c r="F766" s="99" t="s">
        <v>536</v>
      </c>
      <c r="H766" s="99">
        <f>'Справка 6'!N16</f>
        <v>1130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48">
        <f t="shared" si="47"/>
        <v>43100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48">
        <f t="shared" si="47"/>
        <v>43100</v>
      </c>
      <c r="D768" s="99" t="s">
        <v>543</v>
      </c>
      <c r="E768" s="480">
        <v>11</v>
      </c>
      <c r="F768" s="99" t="s">
        <v>542</v>
      </c>
      <c r="H768" s="99">
        <f>'Справка 6'!N18</f>
        <v>2492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48">
        <f t="shared" si="47"/>
        <v>43100</v>
      </c>
      <c r="D769" s="99" t="s">
        <v>545</v>
      </c>
      <c r="E769" s="480">
        <v>11</v>
      </c>
      <c r="F769" s="99" t="s">
        <v>804</v>
      </c>
      <c r="H769" s="99">
        <f>'Справка 6'!N19</f>
        <v>26231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48">
        <f t="shared" si="47"/>
        <v>43100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48">
        <f t="shared" si="47"/>
        <v>43100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48">
        <f t="shared" si="47"/>
        <v>43100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48">
        <f t="shared" si="47"/>
        <v>43100</v>
      </c>
      <c r="D773" s="99" t="s">
        <v>555</v>
      </c>
      <c r="E773" s="480">
        <v>11</v>
      </c>
      <c r="F773" s="99" t="s">
        <v>554</v>
      </c>
      <c r="H773" s="99">
        <f>'Справка 6'!N24</f>
        <v>3107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48">
        <f t="shared" si="47"/>
        <v>43100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48">
        <f t="shared" si="47"/>
        <v>43100</v>
      </c>
      <c r="D775" s="99" t="s">
        <v>558</v>
      </c>
      <c r="E775" s="480">
        <v>11</v>
      </c>
      <c r="F775" s="99" t="s">
        <v>542</v>
      </c>
      <c r="H775" s="99">
        <f>'Справка 6'!N26</f>
        <v>124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48">
        <f t="shared" si="47"/>
        <v>43100</v>
      </c>
      <c r="D776" s="99" t="s">
        <v>560</v>
      </c>
      <c r="E776" s="480">
        <v>11</v>
      </c>
      <c r="F776" s="99" t="s">
        <v>838</v>
      </c>
      <c r="H776" s="99">
        <f>'Справка 6'!N27</f>
        <v>3231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48">
        <f t="shared" si="47"/>
        <v>43100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48">
        <f t="shared" si="47"/>
        <v>43100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48">
        <f t="shared" si="47"/>
        <v>43100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48">
        <f t="shared" si="47"/>
        <v>43100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48">
        <f aca="true" t="shared" si="50" ref="C781:C844">endDate</f>
        <v>43100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48">
        <f t="shared" si="50"/>
        <v>43100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48">
        <f t="shared" si="50"/>
        <v>43100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48">
        <f t="shared" si="50"/>
        <v>43100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48">
        <f t="shared" si="50"/>
        <v>43100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48">
        <f t="shared" si="50"/>
        <v>43100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48">
        <f t="shared" si="50"/>
        <v>43100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48">
        <f t="shared" si="50"/>
        <v>43100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48">
        <f t="shared" si="50"/>
        <v>43100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48">
        <f t="shared" si="50"/>
        <v>43100</v>
      </c>
      <c r="D790" s="99" t="s">
        <v>583</v>
      </c>
      <c r="E790" s="480">
        <v>11</v>
      </c>
      <c r="F790" s="99" t="s">
        <v>582</v>
      </c>
      <c r="H790" s="99">
        <f>'Справка 6'!N42</f>
        <v>29462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48">
        <f t="shared" si="50"/>
        <v>43100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48">
        <f t="shared" si="50"/>
        <v>43100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48">
        <f t="shared" si="50"/>
        <v>43100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48">
        <f t="shared" si="50"/>
        <v>43100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48">
        <f t="shared" si="50"/>
        <v>43100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48">
        <f t="shared" si="50"/>
        <v>43100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48">
        <f t="shared" si="50"/>
        <v>43100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48">
        <f t="shared" si="50"/>
        <v>43100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48">
        <f t="shared" si="50"/>
        <v>43100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48">
        <f t="shared" si="50"/>
        <v>43100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48">
        <f t="shared" si="50"/>
        <v>43100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48">
        <f t="shared" si="50"/>
        <v>43100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48">
        <f t="shared" si="50"/>
        <v>43100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48">
        <f t="shared" si="50"/>
        <v>43100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48">
        <f t="shared" si="50"/>
        <v>43100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48">
        <f t="shared" si="50"/>
        <v>43100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48">
        <f t="shared" si="50"/>
        <v>43100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48">
        <f t="shared" si="50"/>
        <v>43100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48">
        <f t="shared" si="50"/>
        <v>43100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48">
        <f t="shared" si="50"/>
        <v>43100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48">
        <f t="shared" si="50"/>
        <v>43100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48">
        <f t="shared" si="50"/>
        <v>43100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48">
        <f t="shared" si="50"/>
        <v>43100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48">
        <f t="shared" si="50"/>
        <v>43100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48">
        <f t="shared" si="50"/>
        <v>43100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48">
        <f t="shared" si="50"/>
        <v>43100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48">
        <f t="shared" si="50"/>
        <v>43100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48">
        <f t="shared" si="50"/>
        <v>43100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48">
        <f t="shared" si="50"/>
        <v>43100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48">
        <f t="shared" si="50"/>
        <v>43100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48">
        <f t="shared" si="50"/>
        <v>43100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48">
        <f t="shared" si="50"/>
        <v>43100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48">
        <f t="shared" si="50"/>
        <v>43100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48">
        <f t="shared" si="50"/>
        <v>43100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48">
        <f t="shared" si="50"/>
        <v>43100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48">
        <f t="shared" si="50"/>
        <v>43100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48">
        <f t="shared" si="50"/>
        <v>43100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48">
        <f t="shared" si="50"/>
        <v>43100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48">
        <f t="shared" si="50"/>
        <v>43100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48">
        <f t="shared" si="50"/>
        <v>43100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48">
        <f t="shared" si="50"/>
        <v>43100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48">
        <f t="shared" si="50"/>
        <v>43100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48">
        <f t="shared" si="50"/>
        <v>43100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48">
        <f t="shared" si="50"/>
        <v>43100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48">
        <f t="shared" si="50"/>
        <v>43100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48">
        <f t="shared" si="50"/>
        <v>43100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48">
        <f t="shared" si="50"/>
        <v>43100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48">
        <f t="shared" si="50"/>
        <v>43100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48">
        <f t="shared" si="50"/>
        <v>43100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48">
        <f t="shared" si="50"/>
        <v>43100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48">
        <f t="shared" si="50"/>
        <v>43100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48">
        <f t="shared" si="50"/>
        <v>43100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48">
        <f t="shared" si="50"/>
        <v>43100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48">
        <f t="shared" si="50"/>
        <v>43100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48">
        <f aca="true" t="shared" si="53" ref="C845:C910">endDate</f>
        <v>43100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48">
        <f t="shared" si="53"/>
        <v>43100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48">
        <f t="shared" si="53"/>
        <v>43100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48">
        <f t="shared" si="53"/>
        <v>43100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48">
        <f t="shared" si="53"/>
        <v>43100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48">
        <f t="shared" si="53"/>
        <v>43100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48">
        <f t="shared" si="53"/>
        <v>43100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48">
        <f t="shared" si="53"/>
        <v>43100</v>
      </c>
      <c r="D852" s="99" t="s">
        <v>526</v>
      </c>
      <c r="E852" s="480">
        <v>14</v>
      </c>
      <c r="F852" s="99" t="s">
        <v>525</v>
      </c>
      <c r="H852" s="99">
        <f>'Справка 6'!Q12</f>
        <v>1134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48">
        <f t="shared" si="53"/>
        <v>43100</v>
      </c>
      <c r="D853" s="99" t="s">
        <v>529</v>
      </c>
      <c r="E853" s="480">
        <v>14</v>
      </c>
      <c r="F853" s="99" t="s">
        <v>528</v>
      </c>
      <c r="H853" s="99">
        <f>'Справка 6'!Q13</f>
        <v>20540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48">
        <f t="shared" si="53"/>
        <v>43100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48">
        <f t="shared" si="53"/>
        <v>43100</v>
      </c>
      <c r="D855" s="99" t="s">
        <v>535</v>
      </c>
      <c r="E855" s="480">
        <v>14</v>
      </c>
      <c r="F855" s="99" t="s">
        <v>534</v>
      </c>
      <c r="H855" s="99">
        <f>'Справка 6'!Q15</f>
        <v>935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48">
        <f t="shared" si="53"/>
        <v>43100</v>
      </c>
      <c r="D856" s="99" t="s">
        <v>537</v>
      </c>
      <c r="E856" s="480">
        <v>14</v>
      </c>
      <c r="F856" s="99" t="s">
        <v>536</v>
      </c>
      <c r="H856" s="99">
        <f>'Справка 6'!Q16</f>
        <v>1130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48">
        <f t="shared" si="53"/>
        <v>43100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48">
        <f t="shared" si="53"/>
        <v>43100</v>
      </c>
      <c r="D858" s="99" t="s">
        <v>543</v>
      </c>
      <c r="E858" s="480">
        <v>14</v>
      </c>
      <c r="F858" s="99" t="s">
        <v>542</v>
      </c>
      <c r="H858" s="99">
        <f>'Справка 6'!Q18</f>
        <v>2492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48">
        <f t="shared" si="53"/>
        <v>43100</v>
      </c>
      <c r="D859" s="99" t="s">
        <v>545</v>
      </c>
      <c r="E859" s="480">
        <v>14</v>
      </c>
      <c r="F859" s="99" t="s">
        <v>804</v>
      </c>
      <c r="H859" s="99">
        <f>'Справка 6'!Q19</f>
        <v>26231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48">
        <f t="shared" si="53"/>
        <v>43100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48">
        <f t="shared" si="53"/>
        <v>43100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48">
        <f t="shared" si="53"/>
        <v>43100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48">
        <f t="shared" si="53"/>
        <v>43100</v>
      </c>
      <c r="D863" s="99" t="s">
        <v>555</v>
      </c>
      <c r="E863" s="480">
        <v>14</v>
      </c>
      <c r="F863" s="99" t="s">
        <v>554</v>
      </c>
      <c r="H863" s="99">
        <f>'Справка 6'!Q24</f>
        <v>3107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48">
        <f t="shared" si="53"/>
        <v>43100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48">
        <f t="shared" si="53"/>
        <v>43100</v>
      </c>
      <c r="D865" s="99" t="s">
        <v>558</v>
      </c>
      <c r="E865" s="480">
        <v>14</v>
      </c>
      <c r="F865" s="99" t="s">
        <v>542</v>
      </c>
      <c r="H865" s="99">
        <f>'Справка 6'!Q26</f>
        <v>124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48">
        <f t="shared" si="53"/>
        <v>43100</v>
      </c>
      <c r="D866" s="99" t="s">
        <v>560</v>
      </c>
      <c r="E866" s="480">
        <v>14</v>
      </c>
      <c r="F866" s="99" t="s">
        <v>838</v>
      </c>
      <c r="H866" s="99">
        <f>'Справка 6'!Q27</f>
        <v>3231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48">
        <f t="shared" si="53"/>
        <v>43100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48">
        <f t="shared" si="53"/>
        <v>43100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48">
        <f t="shared" si="53"/>
        <v>43100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48">
        <f t="shared" si="53"/>
        <v>43100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48">
        <f t="shared" si="53"/>
        <v>43100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48">
        <f t="shared" si="53"/>
        <v>43100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48">
        <f t="shared" si="53"/>
        <v>43100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48">
        <f t="shared" si="53"/>
        <v>43100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48">
        <f t="shared" si="53"/>
        <v>43100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48">
        <f t="shared" si="53"/>
        <v>43100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48">
        <f t="shared" si="53"/>
        <v>43100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48">
        <f t="shared" si="53"/>
        <v>43100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48">
        <f t="shared" si="53"/>
        <v>43100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48">
        <f t="shared" si="53"/>
        <v>43100</v>
      </c>
      <c r="D880" s="99" t="s">
        <v>583</v>
      </c>
      <c r="E880" s="480">
        <v>14</v>
      </c>
      <c r="F880" s="99" t="s">
        <v>582</v>
      </c>
      <c r="H880" s="99">
        <f>'Справка 6'!Q42</f>
        <v>29462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48">
        <f t="shared" si="53"/>
        <v>43100</v>
      </c>
      <c r="D881" s="99" t="s">
        <v>523</v>
      </c>
      <c r="E881" s="480">
        <v>15</v>
      </c>
      <c r="F881" s="99" t="s">
        <v>522</v>
      </c>
      <c r="H881" s="99">
        <f>'Справка 6'!R11</f>
        <v>4300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48">
        <f t="shared" si="53"/>
        <v>43100</v>
      </c>
      <c r="D882" s="99" t="s">
        <v>526</v>
      </c>
      <c r="E882" s="480">
        <v>15</v>
      </c>
      <c r="F882" s="99" t="s">
        <v>525</v>
      </c>
      <c r="H882" s="99">
        <f>'Справка 6'!R12</f>
        <v>10172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48">
        <f t="shared" si="53"/>
        <v>43100</v>
      </c>
      <c r="D883" s="99" t="s">
        <v>529</v>
      </c>
      <c r="E883" s="480">
        <v>15</v>
      </c>
      <c r="F883" s="99" t="s">
        <v>528</v>
      </c>
      <c r="H883" s="99">
        <f>'Справка 6'!R13</f>
        <v>20826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48">
        <f t="shared" si="53"/>
        <v>43100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48">
        <f t="shared" si="53"/>
        <v>43100</v>
      </c>
      <c r="D885" s="99" t="s">
        <v>535</v>
      </c>
      <c r="E885" s="480">
        <v>15</v>
      </c>
      <c r="F885" s="99" t="s">
        <v>534</v>
      </c>
      <c r="H885" s="99">
        <f>'Справка 6'!R15</f>
        <v>268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48">
        <f t="shared" si="53"/>
        <v>43100</v>
      </c>
      <c r="D886" s="99" t="s">
        <v>537</v>
      </c>
      <c r="E886" s="480">
        <v>15</v>
      </c>
      <c r="F886" s="99" t="s">
        <v>536</v>
      </c>
      <c r="H886" s="99">
        <f>'Справка 6'!R16</f>
        <v>487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48">
        <f t="shared" si="53"/>
        <v>43100</v>
      </c>
      <c r="D887" s="99" t="s">
        <v>540</v>
      </c>
      <c r="E887" s="480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48">
        <f t="shared" si="53"/>
        <v>43100</v>
      </c>
      <c r="D888" s="99" t="s">
        <v>543</v>
      </c>
      <c r="E888" s="480">
        <v>15</v>
      </c>
      <c r="F888" s="99" t="s">
        <v>542</v>
      </c>
      <c r="H888" s="99">
        <f>'Справка 6'!R18</f>
        <v>2745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48">
        <f t="shared" si="53"/>
        <v>43100</v>
      </c>
      <c r="D889" s="99" t="s">
        <v>545</v>
      </c>
      <c r="E889" s="480">
        <v>15</v>
      </c>
      <c r="F889" s="99" t="s">
        <v>804</v>
      </c>
      <c r="H889" s="99">
        <f>'Справка 6'!R19</f>
        <v>38798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48">
        <f t="shared" si="53"/>
        <v>43100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48">
        <f t="shared" si="53"/>
        <v>43100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48">
        <f t="shared" si="53"/>
        <v>43100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48">
        <f t="shared" si="53"/>
        <v>43100</v>
      </c>
      <c r="D893" s="99" t="s">
        <v>555</v>
      </c>
      <c r="E893" s="480">
        <v>15</v>
      </c>
      <c r="F893" s="99" t="s">
        <v>554</v>
      </c>
      <c r="H893" s="99">
        <f>'Справка 6'!R24</f>
        <v>485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48">
        <f t="shared" si="53"/>
        <v>43100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48">
        <f t="shared" si="53"/>
        <v>43100</v>
      </c>
      <c r="D895" s="99" t="s">
        <v>558</v>
      </c>
      <c r="E895" s="480">
        <v>15</v>
      </c>
      <c r="F895" s="99" t="s">
        <v>542</v>
      </c>
      <c r="H895" s="99">
        <f>'Справка 6'!R26</f>
        <v>23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48">
        <f t="shared" si="53"/>
        <v>43100</v>
      </c>
      <c r="D896" s="99" t="s">
        <v>560</v>
      </c>
      <c r="E896" s="480">
        <v>15</v>
      </c>
      <c r="F896" s="99" t="s">
        <v>838</v>
      </c>
      <c r="H896" s="99">
        <f>'Справка 6'!R27</f>
        <v>508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48">
        <f t="shared" si="53"/>
        <v>43100</v>
      </c>
      <c r="D897" s="99" t="s">
        <v>562</v>
      </c>
      <c r="E897" s="480">
        <v>15</v>
      </c>
      <c r="F897" s="99" t="s">
        <v>561</v>
      </c>
      <c r="H897" s="99">
        <f>'Справка 6'!R29</f>
        <v>20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48">
        <f t="shared" si="53"/>
        <v>43100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48">
        <f t="shared" si="53"/>
        <v>43100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48">
        <f t="shared" si="53"/>
        <v>43100</v>
      </c>
      <c r="D900" s="99" t="s">
        <v>565</v>
      </c>
      <c r="E900" s="480">
        <v>15</v>
      </c>
      <c r="F900" s="99" t="s">
        <v>113</v>
      </c>
      <c r="H900" s="99">
        <f>'Справка 6'!R32</f>
        <v>20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48">
        <f t="shared" si="53"/>
        <v>43100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48">
        <f t="shared" si="53"/>
        <v>43100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48">
        <f t="shared" si="53"/>
        <v>43100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48">
        <f t="shared" si="53"/>
        <v>43100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48">
        <f t="shared" si="53"/>
        <v>43100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48">
        <f t="shared" si="53"/>
        <v>43100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48">
        <f t="shared" si="53"/>
        <v>43100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48">
        <f t="shared" si="53"/>
        <v>43100</v>
      </c>
      <c r="D908" s="99" t="s">
        <v>578</v>
      </c>
      <c r="E908" s="480">
        <v>15</v>
      </c>
      <c r="F908" s="99" t="s">
        <v>803</v>
      </c>
      <c r="H908" s="99">
        <f>'Справка 6'!R40</f>
        <v>20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48">
        <f t="shared" si="53"/>
        <v>43100</v>
      </c>
      <c r="D909" s="99" t="s">
        <v>581</v>
      </c>
      <c r="E909" s="480">
        <v>15</v>
      </c>
      <c r="F909" s="99" t="s">
        <v>580</v>
      </c>
      <c r="H909" s="99">
        <f>'Справка 6'!R41</f>
        <v>37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48">
        <f t="shared" si="53"/>
        <v>43100</v>
      </c>
      <c r="D910" s="99" t="s">
        <v>583</v>
      </c>
      <c r="E910" s="480">
        <v>15</v>
      </c>
      <c r="F910" s="99" t="s">
        <v>582</v>
      </c>
      <c r="H910" s="99">
        <f>'Справка 6'!R42</f>
        <v>39363</v>
      </c>
    </row>
    <row r="911" spans="3:6" s="481" customFormat="1" ht="15">
      <c r="C911" s="547"/>
      <c r="F911" s="485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48">
        <f aca="true" t="shared" si="56" ref="C912:C975">endDate</f>
        <v>43100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48">
        <f t="shared" si="56"/>
        <v>43100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200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48">
        <f t="shared" si="56"/>
        <v>43100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200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48">
        <f t="shared" si="56"/>
        <v>43100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48">
        <f t="shared" si="56"/>
        <v>43100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48">
        <f t="shared" si="56"/>
        <v>43100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48">
        <f t="shared" si="56"/>
        <v>43100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48">
        <f t="shared" si="56"/>
        <v>43100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48">
        <f t="shared" si="56"/>
        <v>43100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48">
        <f t="shared" si="56"/>
        <v>43100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200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48">
        <f t="shared" si="56"/>
        <v>43100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307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48">
        <f t="shared" si="56"/>
        <v>43100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242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48">
        <f t="shared" si="56"/>
        <v>43100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181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48">
        <f t="shared" si="56"/>
        <v>43100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61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48">
        <f t="shared" si="56"/>
        <v>43100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48">
        <f t="shared" si="56"/>
        <v>43100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5663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48">
        <f t="shared" si="56"/>
        <v>43100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805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48">
        <f t="shared" si="56"/>
        <v>43100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972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48">
        <f t="shared" si="56"/>
        <v>43100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48">
        <f t="shared" si="56"/>
        <v>43100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48">
        <f t="shared" si="56"/>
        <v>43100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48">
        <f t="shared" si="56"/>
        <v>43100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48">
        <f t="shared" si="56"/>
        <v>43100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48">
        <f t="shared" si="56"/>
        <v>43100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48">
        <f t="shared" si="56"/>
        <v>43100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48">
        <f t="shared" si="56"/>
        <v>43100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664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48">
        <f t="shared" si="56"/>
        <v>43100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48">
        <f t="shared" si="56"/>
        <v>43100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48">
        <f t="shared" si="56"/>
        <v>43100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48">
        <f t="shared" si="56"/>
        <v>43100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664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48">
        <f t="shared" si="56"/>
        <v>43100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8346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48">
        <f t="shared" si="56"/>
        <v>43100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8853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48">
        <f t="shared" si="56"/>
        <v>43100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48">
        <f t="shared" si="56"/>
        <v>43100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48">
        <f t="shared" si="56"/>
        <v>43100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48">
        <f t="shared" si="56"/>
        <v>43100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48">
        <f t="shared" si="56"/>
        <v>43100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48">
        <f t="shared" si="56"/>
        <v>43100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48">
        <f t="shared" si="56"/>
        <v>43100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48">
        <f t="shared" si="56"/>
        <v>43100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48">
        <f t="shared" si="56"/>
        <v>43100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48">
        <f t="shared" si="56"/>
        <v>43100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48">
        <f t="shared" si="56"/>
        <v>43100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48">
        <f t="shared" si="56"/>
        <v>43100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242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48">
        <f t="shared" si="56"/>
        <v>43100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181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48">
        <f t="shared" si="56"/>
        <v>43100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61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48">
        <f t="shared" si="56"/>
        <v>43100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48">
        <f t="shared" si="56"/>
        <v>43100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5663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48">
        <f t="shared" si="56"/>
        <v>43100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805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48">
        <f t="shared" si="56"/>
        <v>43100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972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48">
        <f t="shared" si="56"/>
        <v>43100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48">
        <f t="shared" si="56"/>
        <v>43100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48">
        <f t="shared" si="56"/>
        <v>43100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48">
        <f t="shared" si="56"/>
        <v>43100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48">
        <f t="shared" si="56"/>
        <v>43100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48">
        <f t="shared" si="56"/>
        <v>43100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48">
        <f t="shared" si="56"/>
        <v>43100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48">
        <f t="shared" si="56"/>
        <v>43100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664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48">
        <f t="shared" si="56"/>
        <v>43100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48">
        <f t="shared" si="56"/>
        <v>43100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48">
        <f t="shared" si="56"/>
        <v>43100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48">
        <f t="shared" si="56"/>
        <v>43100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664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48">
        <f t="shared" si="56"/>
        <v>43100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8346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48">
        <f t="shared" si="56"/>
        <v>43100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8346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48">
        <f aca="true" t="shared" si="59" ref="C976:C1039">endDate</f>
        <v>43100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48">
        <f t="shared" si="59"/>
        <v>43100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200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48">
        <f t="shared" si="59"/>
        <v>43100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200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48">
        <f t="shared" si="59"/>
        <v>43100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48">
        <f t="shared" si="59"/>
        <v>43100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48">
        <f t="shared" si="59"/>
        <v>43100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48">
        <f t="shared" si="59"/>
        <v>43100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48">
        <f t="shared" si="59"/>
        <v>43100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48">
        <f t="shared" si="59"/>
        <v>43100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48">
        <f t="shared" si="59"/>
        <v>43100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200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48">
        <f t="shared" si="59"/>
        <v>43100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307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48">
        <f t="shared" si="59"/>
        <v>43100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48">
        <f t="shared" si="59"/>
        <v>43100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48">
        <f t="shared" si="59"/>
        <v>43100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48">
        <f t="shared" si="59"/>
        <v>43100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48">
        <f t="shared" si="59"/>
        <v>43100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48">
        <f t="shared" si="59"/>
        <v>43100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48">
        <f t="shared" si="59"/>
        <v>43100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48">
        <f t="shared" si="59"/>
        <v>43100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48">
        <f t="shared" si="59"/>
        <v>43100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48">
        <f t="shared" si="59"/>
        <v>43100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48">
        <f t="shared" si="59"/>
        <v>43100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48">
        <f t="shared" si="59"/>
        <v>43100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48">
        <f t="shared" si="59"/>
        <v>43100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48">
        <f t="shared" si="59"/>
        <v>43100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48">
        <f t="shared" si="59"/>
        <v>43100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48">
        <f t="shared" si="59"/>
        <v>43100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48">
        <f t="shared" si="59"/>
        <v>43100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48">
        <f t="shared" si="59"/>
        <v>43100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48">
        <f t="shared" si="59"/>
        <v>43100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48">
        <f t="shared" si="59"/>
        <v>43100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48">
        <f t="shared" si="59"/>
        <v>43100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507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48">
        <f t="shared" si="59"/>
        <v>43100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48">
        <f t="shared" si="59"/>
        <v>43100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48">
        <f t="shared" si="59"/>
        <v>43100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48">
        <f t="shared" si="59"/>
        <v>43100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48">
        <f t="shared" si="59"/>
        <v>43100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11933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48">
        <f t="shared" si="59"/>
        <v>43100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11933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48">
        <f t="shared" si="59"/>
        <v>43100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48">
        <f t="shared" si="59"/>
        <v>43100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48">
        <f t="shared" si="59"/>
        <v>43100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48">
        <f t="shared" si="59"/>
        <v>43100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48">
        <f t="shared" si="59"/>
        <v>43100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48">
        <f t="shared" si="59"/>
        <v>43100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48">
        <f t="shared" si="59"/>
        <v>43100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2079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48">
        <f t="shared" si="59"/>
        <v>43100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2079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48">
        <f t="shared" si="59"/>
        <v>43100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14012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48">
        <f t="shared" si="59"/>
        <v>43100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997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48">
        <f t="shared" si="59"/>
        <v>43100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17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48">
        <f t="shared" si="59"/>
        <v>43100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48">
        <f t="shared" si="59"/>
        <v>43100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48">
        <f t="shared" si="59"/>
        <v>43100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17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48">
        <f t="shared" si="59"/>
        <v>43100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3825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48">
        <f t="shared" si="59"/>
        <v>43100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3825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48">
        <f t="shared" si="59"/>
        <v>43100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48">
        <f t="shared" si="59"/>
        <v>43100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48">
        <f t="shared" si="59"/>
        <v>43100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48">
        <f t="shared" si="59"/>
        <v>43100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637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48">
        <f t="shared" si="59"/>
        <v>43100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48">
        <f t="shared" si="59"/>
        <v>43100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48">
        <f t="shared" si="59"/>
        <v>43100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48">
        <f t="shared" si="59"/>
        <v>43100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637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48">
        <f t="shared" si="59"/>
        <v>43100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9749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48">
        <f t="shared" si="59"/>
        <v>43100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48">
        <f aca="true" t="shared" si="62" ref="C1040:C1103">endDate</f>
        <v>43100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8038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48">
        <f t="shared" si="62"/>
        <v>43100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48">
        <f t="shared" si="62"/>
        <v>43100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426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48">
        <f t="shared" si="62"/>
        <v>43100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1111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48">
        <f t="shared" si="62"/>
        <v>43100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107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48">
        <f t="shared" si="62"/>
        <v>43100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195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48">
        <f t="shared" si="62"/>
        <v>43100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809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48">
        <f t="shared" si="62"/>
        <v>43100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174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48">
        <f t="shared" si="62"/>
        <v>43100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48">
        <f t="shared" si="62"/>
        <v>43100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14229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48">
        <f t="shared" si="62"/>
        <v>43100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29238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48">
        <f t="shared" si="62"/>
        <v>43100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48">
        <f t="shared" si="62"/>
        <v>43100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48">
        <f t="shared" si="62"/>
        <v>43100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48">
        <f t="shared" si="62"/>
        <v>43100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48">
        <f t="shared" si="62"/>
        <v>43100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48">
        <f t="shared" si="62"/>
        <v>43100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48">
        <f t="shared" si="62"/>
        <v>43100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48">
        <f t="shared" si="62"/>
        <v>43100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48">
        <f t="shared" si="62"/>
        <v>43100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48">
        <f t="shared" si="62"/>
        <v>43100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48">
        <f t="shared" si="62"/>
        <v>43100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48">
        <f t="shared" si="62"/>
        <v>43100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48">
        <f t="shared" si="62"/>
        <v>43100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48">
        <f t="shared" si="62"/>
        <v>43100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48">
        <f t="shared" si="62"/>
        <v>43100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48">
        <f t="shared" si="62"/>
        <v>43100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48">
        <f t="shared" si="62"/>
        <v>43100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17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48">
        <f t="shared" si="62"/>
        <v>43100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48">
        <f t="shared" si="62"/>
        <v>43100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48">
        <f t="shared" si="62"/>
        <v>43100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17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48">
        <f t="shared" si="62"/>
        <v>43100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3825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48">
        <f t="shared" si="62"/>
        <v>43100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3825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48">
        <f t="shared" si="62"/>
        <v>43100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48">
        <f t="shared" si="62"/>
        <v>43100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48">
        <f t="shared" si="62"/>
        <v>43100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48">
        <f t="shared" si="62"/>
        <v>43100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637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48">
        <f t="shared" si="62"/>
        <v>43100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48">
        <f t="shared" si="62"/>
        <v>43100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48">
        <f t="shared" si="62"/>
        <v>43100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48">
        <f t="shared" si="62"/>
        <v>43100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637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48">
        <f t="shared" si="62"/>
        <v>43100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9749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48">
        <f t="shared" si="62"/>
        <v>43100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48">
        <f t="shared" si="62"/>
        <v>43100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8038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48">
        <f t="shared" si="62"/>
        <v>43100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48">
        <f t="shared" si="62"/>
        <v>43100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426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48">
        <f t="shared" si="62"/>
        <v>43100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1111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48">
        <f t="shared" si="62"/>
        <v>43100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107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48">
        <f t="shared" si="62"/>
        <v>43100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195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48">
        <f t="shared" si="62"/>
        <v>43100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809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48">
        <f t="shared" si="62"/>
        <v>43100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174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48">
        <f t="shared" si="62"/>
        <v>43100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48">
        <f t="shared" si="62"/>
        <v>43100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14229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48">
        <f t="shared" si="62"/>
        <v>43100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14229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48">
        <f t="shared" si="62"/>
        <v>43100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48">
        <f t="shared" si="62"/>
        <v>43100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48">
        <f t="shared" si="62"/>
        <v>43100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48">
        <f t="shared" si="62"/>
        <v>43100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48">
        <f t="shared" si="62"/>
        <v>43100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11933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48">
        <f t="shared" si="62"/>
        <v>43100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11933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48">
        <f t="shared" si="62"/>
        <v>43100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48">
        <f t="shared" si="62"/>
        <v>43100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48">
        <f t="shared" si="62"/>
        <v>43100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48">
        <f t="shared" si="62"/>
        <v>43100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48">
        <f aca="true" t="shared" si="65" ref="C1104:C1167">endDate</f>
        <v>43100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48">
        <f t="shared" si="65"/>
        <v>43100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48">
        <f t="shared" si="65"/>
        <v>43100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2079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48">
        <f t="shared" si="65"/>
        <v>43100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2079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48">
        <f t="shared" si="65"/>
        <v>43100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14012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48">
        <f t="shared" si="65"/>
        <v>43100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997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48">
        <f t="shared" si="65"/>
        <v>43100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48">
        <f t="shared" si="65"/>
        <v>43100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48">
        <f t="shared" si="65"/>
        <v>43100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48">
        <f t="shared" si="65"/>
        <v>43100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48">
        <f t="shared" si="65"/>
        <v>43100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48">
        <f t="shared" si="65"/>
        <v>43100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48">
        <f t="shared" si="65"/>
        <v>43100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48">
        <f t="shared" si="65"/>
        <v>43100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48">
        <f t="shared" si="65"/>
        <v>43100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48">
        <f t="shared" si="65"/>
        <v>43100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48">
        <f t="shared" si="65"/>
        <v>43100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48">
        <f t="shared" si="65"/>
        <v>43100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48">
        <f t="shared" si="65"/>
        <v>43100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48">
        <f t="shared" si="65"/>
        <v>43100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48">
        <f t="shared" si="65"/>
        <v>43100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48">
        <f t="shared" si="65"/>
        <v>43100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48">
        <f t="shared" si="65"/>
        <v>43100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48">
        <f t="shared" si="65"/>
        <v>43100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48">
        <f t="shared" si="65"/>
        <v>43100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48">
        <f t="shared" si="65"/>
        <v>43100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48">
        <f t="shared" si="65"/>
        <v>43100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48">
        <f t="shared" si="65"/>
        <v>43100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48">
        <f t="shared" si="65"/>
        <v>43100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48">
        <f t="shared" si="65"/>
        <v>43100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48">
        <f t="shared" si="65"/>
        <v>43100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48">
        <f t="shared" si="65"/>
        <v>43100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48">
        <f t="shared" si="65"/>
        <v>43100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15009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48">
        <f t="shared" si="65"/>
        <v>43100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48">
        <f t="shared" si="65"/>
        <v>43100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48">
        <f t="shared" si="65"/>
        <v>43100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48">
        <f t="shared" si="65"/>
        <v>43100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48">
        <f t="shared" si="65"/>
        <v>43100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48">
        <f t="shared" si="65"/>
        <v>43100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48">
        <f t="shared" si="65"/>
        <v>43100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48">
        <f t="shared" si="65"/>
        <v>43100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48">
        <f t="shared" si="65"/>
        <v>43100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48">
        <f t="shared" si="65"/>
        <v>43100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48">
        <f t="shared" si="65"/>
        <v>43100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48">
        <f t="shared" si="65"/>
        <v>43100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48">
        <f t="shared" si="65"/>
        <v>43100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48">
        <f t="shared" si="65"/>
        <v>43100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48">
        <f t="shared" si="65"/>
        <v>43100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48">
        <f t="shared" si="65"/>
        <v>43100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48">
        <f t="shared" si="65"/>
        <v>43100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48">
        <f t="shared" si="65"/>
        <v>43100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48">
        <f t="shared" si="65"/>
        <v>43100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48">
        <f t="shared" si="65"/>
        <v>43100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48">
        <f t="shared" si="65"/>
        <v>43100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48">
        <f t="shared" si="65"/>
        <v>43100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48">
        <f t="shared" si="65"/>
        <v>43100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48">
        <f t="shared" si="65"/>
        <v>43100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48">
        <f t="shared" si="65"/>
        <v>43100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48">
        <f t="shared" si="65"/>
        <v>43100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48">
        <f t="shared" si="65"/>
        <v>43100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48">
        <f t="shared" si="65"/>
        <v>43100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48">
        <f t="shared" si="65"/>
        <v>43100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48">
        <f t="shared" si="65"/>
        <v>43100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48">
        <f t="shared" si="65"/>
        <v>43100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48">
        <f aca="true" t="shared" si="68" ref="C1168:C1195">endDate</f>
        <v>43100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48">
        <f t="shared" si="68"/>
        <v>43100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48">
        <f t="shared" si="68"/>
        <v>43100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48">
        <f t="shared" si="68"/>
        <v>43100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48">
        <f t="shared" si="68"/>
        <v>43100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48">
        <f t="shared" si="68"/>
        <v>43100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48">
        <f t="shared" si="68"/>
        <v>43100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48">
        <f t="shared" si="68"/>
        <v>43100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48">
        <f t="shared" si="68"/>
        <v>43100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48">
        <f t="shared" si="68"/>
        <v>43100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48">
        <f t="shared" si="68"/>
        <v>43100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48">
        <f t="shared" si="68"/>
        <v>43100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48">
        <f t="shared" si="68"/>
        <v>43100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48">
        <f t="shared" si="68"/>
        <v>43100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48">
        <f t="shared" si="68"/>
        <v>43100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48">
        <f t="shared" si="68"/>
        <v>43100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48">
        <f t="shared" si="68"/>
        <v>43100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48">
        <f t="shared" si="68"/>
        <v>43100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48">
        <f t="shared" si="68"/>
        <v>43100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48">
        <f t="shared" si="68"/>
        <v>43100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48">
        <f t="shared" si="68"/>
        <v>43100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48">
        <f t="shared" si="68"/>
        <v>43100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48">
        <f t="shared" si="68"/>
        <v>43100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48">
        <f t="shared" si="68"/>
        <v>43100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48">
        <f t="shared" si="68"/>
        <v>43100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48">
        <f t="shared" si="68"/>
        <v>43100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48">
        <f t="shared" si="68"/>
        <v>43100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48">
        <f t="shared" si="68"/>
        <v>43100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">
      <c r="C1196" s="547"/>
      <c r="F1196" s="485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48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48">
        <f t="shared" si="71"/>
        <v>43100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48">
        <f t="shared" si="71"/>
        <v>43100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48">
        <f t="shared" si="71"/>
        <v>43100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48">
        <f t="shared" si="71"/>
        <v>43100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48">
        <f t="shared" si="71"/>
        <v>43100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48">
        <f t="shared" si="71"/>
        <v>43100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48">
        <f t="shared" si="71"/>
        <v>43100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48">
        <f t="shared" si="71"/>
        <v>43100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48">
        <f t="shared" si="71"/>
        <v>43100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48">
        <f t="shared" si="71"/>
        <v>43100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48">
        <f t="shared" si="71"/>
        <v>43100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48">
        <f t="shared" si="71"/>
        <v>43100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48">
        <f t="shared" si="71"/>
        <v>43100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48">
        <f t="shared" si="71"/>
        <v>43100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48">
        <f t="shared" si="71"/>
        <v>43100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48">
        <f t="shared" si="71"/>
        <v>43100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48">
        <f t="shared" si="71"/>
        <v>43100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48">
        <f t="shared" si="71"/>
        <v>43100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48">
        <f t="shared" si="71"/>
        <v>43100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48">
        <f t="shared" si="71"/>
        <v>43100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48">
        <f t="shared" si="71"/>
        <v>43100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48">
        <f t="shared" si="71"/>
        <v>43100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48">
        <f t="shared" si="71"/>
        <v>43100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48">
        <f t="shared" si="71"/>
        <v>43100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48">
        <f t="shared" si="71"/>
        <v>43100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48">
        <f t="shared" si="71"/>
        <v>43100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48">
        <f t="shared" si="71"/>
        <v>43100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48">
        <f t="shared" si="71"/>
        <v>43100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48">
        <f t="shared" si="71"/>
        <v>43100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48">
        <f t="shared" si="71"/>
        <v>43100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48">
        <f t="shared" si="71"/>
        <v>43100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48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48">
        <f t="shared" si="74"/>
        <v>43100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48">
        <f t="shared" si="74"/>
        <v>43100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48">
        <f t="shared" si="74"/>
        <v>43100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48">
        <f t="shared" si="74"/>
        <v>43100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48">
        <f t="shared" si="74"/>
        <v>43100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48">
        <f t="shared" si="74"/>
        <v>43100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48">
        <f t="shared" si="74"/>
        <v>43100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48">
        <f t="shared" si="74"/>
        <v>43100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48">
        <f t="shared" si="74"/>
        <v>43100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48">
        <f t="shared" si="74"/>
        <v>43100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48">
        <f t="shared" si="74"/>
        <v>43100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48">
        <f t="shared" si="74"/>
        <v>43100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48">
        <f t="shared" si="74"/>
        <v>43100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48">
        <f t="shared" si="74"/>
        <v>43100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48">
        <f t="shared" si="74"/>
        <v>43100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48">
        <f t="shared" si="74"/>
        <v>43100</v>
      </c>
      <c r="D1245" s="99" t="s">
        <v>772</v>
      </c>
      <c r="E1245" s="99">
        <v>4</v>
      </c>
      <c r="F1245" s="99" t="s">
        <v>762</v>
      </c>
      <c r="H1245" s="482">
        <f>'Справка 8'!F20</f>
        <v>11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48">
        <f t="shared" si="74"/>
        <v>43100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48">
        <f t="shared" si="74"/>
        <v>43100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48">
        <f t="shared" si="74"/>
        <v>43100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48">
        <f t="shared" si="74"/>
        <v>43100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48">
        <f t="shared" si="74"/>
        <v>43100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48">
        <f t="shared" si="74"/>
        <v>43100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48">
        <f t="shared" si="74"/>
        <v>43100</v>
      </c>
      <c r="D1252" s="99" t="s">
        <v>786</v>
      </c>
      <c r="E1252" s="99">
        <v>4</v>
      </c>
      <c r="F1252" s="99" t="s">
        <v>771</v>
      </c>
      <c r="H1252" s="482">
        <f>'Справка 8'!F27</f>
        <v>11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48">
        <f t="shared" si="74"/>
        <v>43100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48">
        <f t="shared" si="74"/>
        <v>43100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48">
        <f t="shared" si="74"/>
        <v>43100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48">
        <f t="shared" si="74"/>
        <v>43100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48">
        <f t="shared" si="74"/>
        <v>43100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48">
        <f t="shared" si="74"/>
        <v>43100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48">
        <f t="shared" si="74"/>
        <v>43100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48">
        <f t="shared" si="74"/>
        <v>43100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48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48">
        <f t="shared" si="77"/>
        <v>43100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48">
        <f t="shared" si="77"/>
        <v>43100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48">
        <f t="shared" si="77"/>
        <v>43100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48">
        <f t="shared" si="77"/>
        <v>43100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48">
        <f t="shared" si="77"/>
        <v>43100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48">
        <f t="shared" si="77"/>
        <v>43100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48">
        <f t="shared" si="77"/>
        <v>43100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48">
        <f t="shared" si="77"/>
        <v>43100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48">
        <f t="shared" si="77"/>
        <v>43100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48">
        <f t="shared" si="77"/>
        <v>43100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48">
        <f t="shared" si="77"/>
        <v>43100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48">
        <f t="shared" si="77"/>
        <v>43100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48">
        <f t="shared" si="77"/>
        <v>43100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48">
        <f t="shared" si="77"/>
        <v>43100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48">
        <f t="shared" si="77"/>
        <v>43100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48">
        <f t="shared" si="77"/>
        <v>43100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48">
        <f t="shared" si="77"/>
        <v>43100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48">
        <f t="shared" si="77"/>
        <v>43100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48">
        <f t="shared" si="77"/>
        <v>43100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48">
        <f t="shared" si="77"/>
        <v>43100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48">
        <f t="shared" si="77"/>
        <v>43100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48">
        <f t="shared" si="77"/>
        <v>43100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48">
        <f t="shared" si="77"/>
        <v>43100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48">
        <f t="shared" si="77"/>
        <v>43100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48">
        <f t="shared" si="77"/>
        <v>43100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48">
        <f t="shared" si="77"/>
        <v>43100</v>
      </c>
      <c r="D1287" s="99" t="s">
        <v>772</v>
      </c>
      <c r="E1287" s="99">
        <v>7</v>
      </c>
      <c r="F1287" s="99" t="s">
        <v>762</v>
      </c>
      <c r="H1287" s="482">
        <f>'Справка 8'!I20</f>
        <v>11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48">
        <f t="shared" si="77"/>
        <v>43100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48">
        <f t="shared" si="77"/>
        <v>43100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48">
        <f t="shared" si="77"/>
        <v>43100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48">
        <f t="shared" si="77"/>
        <v>43100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48">
        <f t="shared" si="77"/>
        <v>43100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48">
        <f t="shared" si="77"/>
        <v>43100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48">
        <f t="shared" si="77"/>
        <v>43100</v>
      </c>
      <c r="D1294" s="99" t="s">
        <v>786</v>
      </c>
      <c r="E1294" s="99">
        <v>7</v>
      </c>
      <c r="F1294" s="99" t="s">
        <v>771</v>
      </c>
      <c r="H1294" s="482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>
        <f>'Справка 6'!R11</f>
        <v>4300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10172</v>
      </c>
      <c r="D13" s="187">
        <v>10286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20826</v>
      </c>
      <c r="D14" s="187">
        <v>19801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268</v>
      </c>
      <c r="D16" s="187">
        <v>235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487</v>
      </c>
      <c r="D17" s="187">
        <v>463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>
        <v>125</v>
      </c>
      <c r="E18" s="466" t="s">
        <v>47</v>
      </c>
      <c r="F18" s="465" t="s">
        <v>48</v>
      </c>
      <c r="G18" s="576">
        <f>G12+G15+G16+G17</f>
        <v>15000</v>
      </c>
      <c r="H18" s="577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2745</v>
      </c>
      <c r="D19" s="187">
        <v>2940</v>
      </c>
      <c r="E19" s="94" t="s">
        <v>51</v>
      </c>
      <c r="F19" s="89"/>
      <c r="G19" s="578"/>
      <c r="H19" s="579"/>
    </row>
    <row r="20" spans="1:8" ht="15">
      <c r="A20" s="467" t="s">
        <v>52</v>
      </c>
      <c r="B20" s="90" t="s">
        <v>53</v>
      </c>
      <c r="C20" s="564">
        <f>SUM(C12:C19)</f>
        <v>38798</v>
      </c>
      <c r="D20" s="565">
        <f>SUM(D12:D19)</f>
        <v>38150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1020</v>
      </c>
      <c r="H21" s="187">
        <v>1020</v>
      </c>
    </row>
    <row r="22" spans="1:13" ht="1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3868</v>
      </c>
      <c r="H22" s="581">
        <f>SUM(H23:H25)</f>
        <v>3868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3868</v>
      </c>
      <c r="H23" s="187">
        <v>3868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485</v>
      </c>
      <c r="D25" s="187">
        <v>533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4888</v>
      </c>
      <c r="H26" s="565">
        <f>H20+H21+H22</f>
        <v>4888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23</v>
      </c>
      <c r="D27" s="187">
        <v>48</v>
      </c>
      <c r="E27" s="94" t="s">
        <v>81</v>
      </c>
      <c r="F27" s="89"/>
      <c r="G27" s="578"/>
      <c r="H27" s="579"/>
    </row>
    <row r="28" spans="1:13" ht="15">
      <c r="A28" s="467" t="s">
        <v>82</v>
      </c>
      <c r="B28" s="91" t="s">
        <v>83</v>
      </c>
      <c r="C28" s="564">
        <f>SUM(C24:C27)</f>
        <v>508</v>
      </c>
      <c r="D28" s="565">
        <f>SUM(D24:D27)</f>
        <v>581</v>
      </c>
      <c r="E28" s="193" t="s">
        <v>84</v>
      </c>
      <c r="F28" s="87" t="s">
        <v>85</v>
      </c>
      <c r="G28" s="562">
        <f>SUM(G29:G31)</f>
        <v>715</v>
      </c>
      <c r="H28" s="563">
        <f>SUM(H29:H31)</f>
        <v>390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>
        <v>715</v>
      </c>
      <c r="H29" s="187">
        <v>390</v>
      </c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399</v>
      </c>
      <c r="H32" s="187">
        <v>325</v>
      </c>
      <c r="M32" s="92"/>
    </row>
    <row r="33" spans="1:8" ht="15">
      <c r="A33" s="467" t="s">
        <v>99</v>
      </c>
      <c r="B33" s="91" t="s">
        <v>100</v>
      </c>
      <c r="C33" s="564">
        <f>C31+C32</f>
        <v>37</v>
      </c>
      <c r="D33" s="565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1114</v>
      </c>
      <c r="H34" s="565">
        <f>H28+H32+H33</f>
        <v>715</v>
      </c>
    </row>
    <row r="35" spans="1:8" ht="15">
      <c r="A35" s="84" t="s">
        <v>106</v>
      </c>
      <c r="B35" s="88" t="s">
        <v>107</v>
      </c>
      <c r="C35" s="562">
        <f>SUM(C36:C39)</f>
        <v>20</v>
      </c>
      <c r="D35" s="563">
        <f>SUM(D36:D39)</f>
        <v>20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21002</v>
      </c>
      <c r="H37" s="567">
        <f>H26+H18+H34</f>
        <v>20603</v>
      </c>
    </row>
    <row r="38" spans="1:13" ht="1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82"/>
      <c r="H38" s="583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2274</v>
      </c>
      <c r="H40" s="550">
        <v>2029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11933</v>
      </c>
      <c r="H45" s="187">
        <v>12542</v>
      </c>
    </row>
    <row r="46" spans="1:13" ht="15">
      <c r="A46" s="458" t="s">
        <v>137</v>
      </c>
      <c r="B46" s="90" t="s">
        <v>138</v>
      </c>
      <c r="C46" s="564">
        <f>C35+C40+C45</f>
        <v>20</v>
      </c>
      <c r="D46" s="565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200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>
        <v>130</v>
      </c>
      <c r="E49" s="84" t="s">
        <v>150</v>
      </c>
      <c r="F49" s="87" t="s">
        <v>151</v>
      </c>
      <c r="G49" s="188">
        <v>2079</v>
      </c>
      <c r="H49" s="187">
        <v>2425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14012</v>
      </c>
      <c r="H50" s="563">
        <f>SUM(H44:H49)</f>
        <v>14967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">
      <c r="A52" s="467" t="s">
        <v>156</v>
      </c>
      <c r="B52" s="90" t="s">
        <v>157</v>
      </c>
      <c r="C52" s="564">
        <f>SUM(C48:C51)</f>
        <v>200</v>
      </c>
      <c r="D52" s="565">
        <f>SUM(D48:D51)</f>
        <v>130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997</v>
      </c>
      <c r="H54" s="187">
        <v>980</v>
      </c>
    </row>
    <row r="55" spans="1:8" ht="15">
      <c r="A55" s="94" t="s">
        <v>166</v>
      </c>
      <c r="B55" s="90" t="s">
        <v>167</v>
      </c>
      <c r="C55" s="463">
        <v>307</v>
      </c>
      <c r="D55" s="464">
        <v>287</v>
      </c>
      <c r="E55" s="84" t="s">
        <v>168</v>
      </c>
      <c r="F55" s="89" t="s">
        <v>169</v>
      </c>
      <c r="G55" s="188">
        <v>48</v>
      </c>
      <c r="H55" s="187">
        <v>59</v>
      </c>
    </row>
    <row r="56" spans="1:13" ht="15.75" thickBot="1">
      <c r="A56" s="460" t="s">
        <v>170</v>
      </c>
      <c r="B56" s="199" t="s">
        <v>171</v>
      </c>
      <c r="C56" s="568">
        <f>C20+C21+C22+C28+C33+C46+C52+C54+C55</f>
        <v>39870</v>
      </c>
      <c r="D56" s="569">
        <f>D20+D21+D22+D28+D33+D46+D52+D54+D55</f>
        <v>39205</v>
      </c>
      <c r="E56" s="94" t="s">
        <v>825</v>
      </c>
      <c r="F56" s="93" t="s">
        <v>172</v>
      </c>
      <c r="G56" s="566">
        <f>G50+G52+G53+G54+G55</f>
        <v>15057</v>
      </c>
      <c r="H56" s="567">
        <f>H50+H52+H53+H54+H55</f>
        <v>16006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0.75">
      <c r="A59" s="84" t="s">
        <v>176</v>
      </c>
      <c r="B59" s="86" t="s">
        <v>177</v>
      </c>
      <c r="C59" s="188">
        <v>1917</v>
      </c>
      <c r="D59" s="187">
        <v>2594</v>
      </c>
      <c r="E59" s="192" t="s">
        <v>180</v>
      </c>
      <c r="F59" s="471" t="s">
        <v>181</v>
      </c>
      <c r="G59" s="188">
        <v>3825</v>
      </c>
      <c r="H59" s="187">
        <v>3602</v>
      </c>
    </row>
    <row r="60" spans="1:13" ht="15">
      <c r="A60" s="84" t="s">
        <v>178</v>
      </c>
      <c r="B60" s="86" t="s">
        <v>179</v>
      </c>
      <c r="C60" s="188"/>
      <c r="D60" s="187">
        <v>87</v>
      </c>
      <c r="E60" s="84" t="s">
        <v>184</v>
      </c>
      <c r="F60" s="87" t="s">
        <v>185</v>
      </c>
      <c r="G60" s="188">
        <v>637</v>
      </c>
      <c r="H60" s="187">
        <v>567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9766</v>
      </c>
      <c r="H61" s="563">
        <f>SUM(H62:H68)</f>
        <v>10158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17</v>
      </c>
      <c r="H62" s="187">
        <v>67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8038</v>
      </c>
      <c r="H64" s="187">
        <v>7243</v>
      </c>
      <c r="M64" s="92"/>
    </row>
    <row r="65" spans="1:8" ht="15">
      <c r="A65" s="467" t="s">
        <v>52</v>
      </c>
      <c r="B65" s="90" t="s">
        <v>198</v>
      </c>
      <c r="C65" s="564">
        <f>SUM(C59:C64)</f>
        <v>1917</v>
      </c>
      <c r="D65" s="565">
        <f>SUM(D59:D64)</f>
        <v>2681</v>
      </c>
      <c r="E65" s="84" t="s">
        <v>201</v>
      </c>
      <c r="F65" s="87" t="s">
        <v>202</v>
      </c>
      <c r="G65" s="188"/>
      <c r="H65" s="187">
        <v>4</v>
      </c>
    </row>
    <row r="66" spans="1:8" ht="15">
      <c r="A66" s="84"/>
      <c r="B66" s="90"/>
      <c r="C66" s="562"/>
      <c r="D66" s="563"/>
      <c r="E66" s="84" t="s">
        <v>204</v>
      </c>
      <c r="F66" s="87" t="s">
        <v>205</v>
      </c>
      <c r="G66" s="188">
        <v>426</v>
      </c>
      <c r="H66" s="187">
        <v>448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174</v>
      </c>
      <c r="H67" s="187">
        <v>257</v>
      </c>
    </row>
    <row r="68" spans="1:8" ht="15">
      <c r="A68" s="84" t="s">
        <v>206</v>
      </c>
      <c r="B68" s="86" t="s">
        <v>207</v>
      </c>
      <c r="C68" s="188">
        <v>242</v>
      </c>
      <c r="D68" s="187">
        <v>61</v>
      </c>
      <c r="E68" s="84" t="s">
        <v>212</v>
      </c>
      <c r="F68" s="87" t="s">
        <v>213</v>
      </c>
      <c r="G68" s="188">
        <v>1111</v>
      </c>
      <c r="H68" s="187">
        <v>2139</v>
      </c>
    </row>
    <row r="69" spans="1:8" ht="15">
      <c r="A69" s="84" t="s">
        <v>210</v>
      </c>
      <c r="B69" s="86" t="s">
        <v>211</v>
      </c>
      <c r="C69" s="188">
        <v>5663</v>
      </c>
      <c r="D69" s="187">
        <v>5341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">
      <c r="A70" s="84" t="s">
        <v>214</v>
      </c>
      <c r="B70" s="86" t="s">
        <v>215</v>
      </c>
      <c r="C70" s="188">
        <v>805</v>
      </c>
      <c r="D70" s="187">
        <v>1945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972</v>
      </c>
      <c r="D71" s="187">
        <v>883</v>
      </c>
      <c r="E71" s="459" t="s">
        <v>47</v>
      </c>
      <c r="F71" s="89" t="s">
        <v>223</v>
      </c>
      <c r="G71" s="564">
        <f>G59+G60+G61+G69+G70</f>
        <v>14229</v>
      </c>
      <c r="H71" s="565">
        <f>H59+H60+H61+H69+H70</f>
        <v>14328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">
      <c r="A73" s="84" t="s">
        <v>224</v>
      </c>
      <c r="B73" s="86" t="s">
        <v>225</v>
      </c>
      <c r="C73" s="188"/>
      <c r="D73" s="187">
        <v>131</v>
      </c>
      <c r="E73" s="458" t="s">
        <v>230</v>
      </c>
      <c r="F73" s="89" t="s">
        <v>231</v>
      </c>
      <c r="G73" s="463"/>
      <c r="H73" s="464"/>
    </row>
    <row r="74" spans="1:8" ht="1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">
      <c r="A75" s="84" t="s">
        <v>228</v>
      </c>
      <c r="B75" s="86" t="s">
        <v>229</v>
      </c>
      <c r="C75" s="188">
        <v>664</v>
      </c>
      <c r="D75" s="187">
        <v>529</v>
      </c>
      <c r="E75" s="470" t="s">
        <v>160</v>
      </c>
      <c r="F75" s="89" t="s">
        <v>233</v>
      </c>
      <c r="G75" s="463"/>
      <c r="H75" s="464"/>
    </row>
    <row r="76" spans="1:8" ht="15">
      <c r="A76" s="467" t="s">
        <v>77</v>
      </c>
      <c r="B76" s="90" t="s">
        <v>232</v>
      </c>
      <c r="C76" s="564">
        <f>SUM(C68:C75)</f>
        <v>8346</v>
      </c>
      <c r="D76" s="565">
        <f>SUM(D68:D75)</f>
        <v>8890</v>
      </c>
      <c r="E76" s="537"/>
      <c r="F76" s="538"/>
      <c r="G76" s="562"/>
      <c r="H76" s="588"/>
    </row>
    <row r="77" spans="1:8" ht="15">
      <c r="A77" s="84"/>
      <c r="B77" s="86"/>
      <c r="C77" s="562"/>
      <c r="D77" s="563"/>
      <c r="E77" s="458" t="s">
        <v>234</v>
      </c>
      <c r="F77" s="89" t="s">
        <v>235</v>
      </c>
      <c r="G77" s="463">
        <v>10</v>
      </c>
      <c r="H77" s="464">
        <v>10</v>
      </c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11</v>
      </c>
      <c r="D79" s="563">
        <f>SUM(D80:D82)</f>
        <v>11</v>
      </c>
      <c r="E79" s="196" t="s">
        <v>824</v>
      </c>
      <c r="F79" s="93" t="s">
        <v>241</v>
      </c>
      <c r="G79" s="566">
        <f>G71+G73+G75+G77</f>
        <v>14239</v>
      </c>
      <c r="H79" s="567">
        <f>H71+H73+H75+H77</f>
        <v>14338</v>
      </c>
    </row>
    <row r="80" spans="1:8" ht="1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">
      <c r="A85" s="467" t="s">
        <v>249</v>
      </c>
      <c r="B85" s="90" t="s">
        <v>250</v>
      </c>
      <c r="C85" s="564">
        <f>C84+C83+C79</f>
        <v>11</v>
      </c>
      <c r="D85" s="565">
        <f>D84+D83+D79</f>
        <v>11</v>
      </c>
      <c r="E85" s="195"/>
      <c r="F85" s="97"/>
      <c r="G85" s="589"/>
      <c r="H85" s="590"/>
    </row>
    <row r="86" spans="1:13" ht="1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>
        <v>1641</v>
      </c>
      <c r="D88" s="187">
        <v>1887</v>
      </c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649</v>
      </c>
      <c r="D89" s="187">
        <v>250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>
        <v>18</v>
      </c>
      <c r="D90" s="187">
        <v>26</v>
      </c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">
      <c r="A92" s="467" t="s">
        <v>823</v>
      </c>
      <c r="B92" s="90" t="s">
        <v>260</v>
      </c>
      <c r="C92" s="564">
        <f>SUM(C88:C91)</f>
        <v>2308</v>
      </c>
      <c r="D92" s="565">
        <f>SUM(D88:D91)</f>
        <v>2163</v>
      </c>
      <c r="E92" s="195"/>
      <c r="F92" s="97"/>
      <c r="G92" s="589"/>
      <c r="H92" s="590"/>
      <c r="M92" s="92"/>
    </row>
    <row r="93" spans="1:8" ht="15">
      <c r="A93" s="458" t="s">
        <v>261</v>
      </c>
      <c r="B93" s="90" t="s">
        <v>262</v>
      </c>
      <c r="C93" s="463">
        <v>120</v>
      </c>
      <c r="D93" s="464">
        <v>26</v>
      </c>
      <c r="E93" s="195"/>
      <c r="F93" s="97"/>
      <c r="G93" s="589"/>
      <c r="H93" s="590"/>
    </row>
    <row r="94" spans="1:13" ht="15.75" thickBot="1">
      <c r="A94" s="475" t="s">
        <v>263</v>
      </c>
      <c r="B94" s="217" t="s">
        <v>264</v>
      </c>
      <c r="C94" s="568">
        <f>C65+C76+C85+C92+C93</f>
        <v>12702</v>
      </c>
      <c r="D94" s="569">
        <f>D65+D76+D85+D92+D93</f>
        <v>13771</v>
      </c>
      <c r="E94" s="218"/>
      <c r="F94" s="219"/>
      <c r="G94" s="591"/>
      <c r="H94" s="592"/>
      <c r="M94" s="92"/>
    </row>
    <row r="95" spans="1:8" ht="30" thickBot="1">
      <c r="A95" s="472" t="s">
        <v>265</v>
      </c>
      <c r="B95" s="473" t="s">
        <v>266</v>
      </c>
      <c r="C95" s="570">
        <f>C94+C56</f>
        <v>52572</v>
      </c>
      <c r="D95" s="571">
        <f>D94+D56</f>
        <v>52976</v>
      </c>
      <c r="E95" s="220" t="s">
        <v>916</v>
      </c>
      <c r="F95" s="474" t="s">
        <v>268</v>
      </c>
      <c r="G95" s="570">
        <f>G37+G40+G56+G79</f>
        <v>52572</v>
      </c>
      <c r="H95" s="571">
        <f>H37+H40+H56+H79</f>
        <v>52976</v>
      </c>
    </row>
    <row r="96" spans="1:13" ht="15">
      <c r="A96" s="165"/>
      <c r="B96" s="539"/>
      <c r="C96" s="165"/>
      <c r="D96" s="165"/>
      <c r="E96" s="540"/>
      <c r="M96" s="92"/>
    </row>
    <row r="97" spans="1:13" ht="15">
      <c r="A97" s="542"/>
      <c r="B97" s="539"/>
      <c r="C97" s="165"/>
      <c r="D97" s="165"/>
      <c r="E97" s="540"/>
      <c r="M97" s="92"/>
    </row>
    <row r="98" spans="1:13" ht="15">
      <c r="A98" s="658" t="s">
        <v>950</v>
      </c>
      <c r="B98" s="670">
        <f>pdeReportingDate</f>
        <v>43215</v>
      </c>
      <c r="C98" s="670"/>
      <c r="D98" s="670"/>
      <c r="E98" s="670"/>
      <c r="F98" s="670"/>
      <c r="G98" s="670"/>
      <c r="H98" s="670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1" t="str">
        <f>authorName</f>
        <v>Камен Каменов</v>
      </c>
      <c r="C100" s="671"/>
      <c r="D100" s="671"/>
      <c r="E100" s="671"/>
      <c r="F100" s="671"/>
      <c r="G100" s="671"/>
      <c r="H100" s="671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0"/>
      <c r="B103" s="669" t="s">
        <v>965</v>
      </c>
      <c r="C103" s="669"/>
      <c r="D103" s="669"/>
      <c r="E103" s="669"/>
      <c r="M103" s="92"/>
    </row>
    <row r="104" spans="1:5" ht="21.75" customHeight="1">
      <c r="A104" s="660"/>
      <c r="B104" s="669" t="s">
        <v>952</v>
      </c>
      <c r="C104" s="669"/>
      <c r="D104" s="669"/>
      <c r="E104" s="669"/>
    </row>
    <row r="105" spans="1:13" ht="21.75" customHeight="1">
      <c r="A105" s="660"/>
      <c r="B105" s="669" t="s">
        <v>952</v>
      </c>
      <c r="C105" s="669"/>
      <c r="D105" s="669"/>
      <c r="E105" s="669"/>
      <c r="M105" s="92"/>
    </row>
    <row r="106" spans="1:5" ht="21.75" customHeight="1">
      <c r="A106" s="660"/>
      <c r="B106" s="669" t="s">
        <v>952</v>
      </c>
      <c r="C106" s="669"/>
      <c r="D106" s="669"/>
      <c r="E106" s="669"/>
    </row>
    <row r="107" spans="1:13" ht="21.75" customHeight="1">
      <c r="A107" s="660"/>
      <c r="B107" s="669"/>
      <c r="C107" s="669"/>
      <c r="D107" s="669"/>
      <c r="E107" s="669"/>
      <c r="M107" s="92"/>
    </row>
    <row r="108" spans="1:5" ht="21.75" customHeight="1">
      <c r="A108" s="660"/>
      <c r="B108" s="669"/>
      <c r="C108" s="669"/>
      <c r="D108" s="669"/>
      <c r="E108" s="669"/>
    </row>
    <row r="109" spans="1:13" ht="21.75" customHeight="1">
      <c r="A109" s="660"/>
      <c r="B109" s="669"/>
      <c r="C109" s="669"/>
      <c r="D109" s="669"/>
      <c r="E109" s="669"/>
      <c r="M109" s="92"/>
    </row>
    <row r="117" ht="15">
      <c r="E117" s="543"/>
    </row>
    <row r="119" spans="5:13" ht="15">
      <c r="E119" s="543"/>
      <c r="M119" s="92"/>
    </row>
    <row r="121" spans="5:13" ht="15">
      <c r="E121" s="543"/>
      <c r="M121" s="92"/>
    </row>
    <row r="123" ht="15">
      <c r="E123" s="543"/>
    </row>
    <row r="125" spans="5:13" ht="15">
      <c r="E125" s="543"/>
      <c r="M125" s="92"/>
    </row>
    <row r="127" spans="5:13" ht="15">
      <c r="E127" s="543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3"/>
      <c r="M135" s="92"/>
    </row>
    <row r="137" spans="5:13" ht="15">
      <c r="E137" s="543"/>
      <c r="M137" s="92"/>
    </row>
    <row r="139" spans="5:13" ht="15">
      <c r="E139" s="543"/>
      <c r="M139" s="92"/>
    </row>
    <row r="141" spans="5:13" ht="15">
      <c r="E141" s="543"/>
      <c r="M141" s="92"/>
    </row>
    <row r="143" ht="15">
      <c r="E143" s="543"/>
    </row>
    <row r="145" ht="15">
      <c r="E145" s="543"/>
    </row>
    <row r="147" ht="15">
      <c r="E147" s="543"/>
    </row>
    <row r="149" spans="5:13" ht="15">
      <c r="E149" s="543"/>
      <c r="M149" s="92"/>
    </row>
    <row r="151" ht="15">
      <c r="M151" s="92"/>
    </row>
    <row r="153" ht="15">
      <c r="M153" s="92"/>
    </row>
    <row r="159" ht="15">
      <c r="E159" s="543"/>
    </row>
    <row r="161" spans="1:18" s="541" customFormat="1" ht="1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31"/>
      <c r="C5" s="531"/>
      <c r="D5" s="531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15430</v>
      </c>
      <c r="D12" s="308">
        <v>15129</v>
      </c>
      <c r="E12" s="185" t="s">
        <v>277</v>
      </c>
      <c r="F12" s="231" t="s">
        <v>278</v>
      </c>
      <c r="G12" s="307">
        <v>29311</v>
      </c>
      <c r="H12" s="308">
        <v>28761</v>
      </c>
    </row>
    <row r="13" spans="1:8" ht="15">
      <c r="A13" s="185" t="s">
        <v>279</v>
      </c>
      <c r="B13" s="181" t="s">
        <v>280</v>
      </c>
      <c r="C13" s="307">
        <v>8157</v>
      </c>
      <c r="D13" s="308">
        <v>8515</v>
      </c>
      <c r="E13" s="185" t="s">
        <v>281</v>
      </c>
      <c r="F13" s="231" t="s">
        <v>282</v>
      </c>
      <c r="G13" s="307">
        <v>129</v>
      </c>
      <c r="H13" s="308">
        <v>196</v>
      </c>
    </row>
    <row r="14" spans="1:8" ht="15">
      <c r="A14" s="185" t="s">
        <v>283</v>
      </c>
      <c r="B14" s="181" t="s">
        <v>284</v>
      </c>
      <c r="C14" s="307">
        <v>2306</v>
      </c>
      <c r="D14" s="308">
        <v>2300</v>
      </c>
      <c r="E14" s="236" t="s">
        <v>285</v>
      </c>
      <c r="F14" s="231" t="s">
        <v>286</v>
      </c>
      <c r="G14" s="307">
        <v>5806</v>
      </c>
      <c r="H14" s="308">
        <v>5239</v>
      </c>
    </row>
    <row r="15" spans="1:8" ht="15">
      <c r="A15" s="185" t="s">
        <v>287</v>
      </c>
      <c r="B15" s="181" t="s">
        <v>288</v>
      </c>
      <c r="C15" s="307">
        <v>5938</v>
      </c>
      <c r="D15" s="308">
        <v>5282</v>
      </c>
      <c r="E15" s="236" t="s">
        <v>79</v>
      </c>
      <c r="F15" s="231" t="s">
        <v>289</v>
      </c>
      <c r="G15" s="307">
        <v>448</v>
      </c>
      <c r="H15" s="308">
        <v>584</v>
      </c>
    </row>
    <row r="16" spans="1:8" ht="15">
      <c r="A16" s="185" t="s">
        <v>290</v>
      </c>
      <c r="B16" s="181" t="s">
        <v>291</v>
      </c>
      <c r="C16" s="307">
        <v>882</v>
      </c>
      <c r="D16" s="308">
        <v>823</v>
      </c>
      <c r="E16" s="227" t="s">
        <v>52</v>
      </c>
      <c r="F16" s="255" t="s">
        <v>292</v>
      </c>
      <c r="G16" s="595">
        <f>SUM(G12:G15)</f>
        <v>35694</v>
      </c>
      <c r="H16" s="596">
        <f>SUM(H12:H15)</f>
        <v>34780</v>
      </c>
    </row>
    <row r="17" spans="1:8" ht="30.75">
      <c r="A17" s="185" t="s">
        <v>293</v>
      </c>
      <c r="B17" s="181" t="s">
        <v>294</v>
      </c>
      <c r="C17" s="307">
        <v>213</v>
      </c>
      <c r="D17" s="308">
        <v>290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87</v>
      </c>
      <c r="D18" s="308">
        <v>45</v>
      </c>
      <c r="E18" s="225" t="s">
        <v>297</v>
      </c>
      <c r="F18" s="229" t="s">
        <v>298</v>
      </c>
      <c r="G18" s="606">
        <v>50</v>
      </c>
      <c r="H18" s="607">
        <v>10</v>
      </c>
    </row>
    <row r="19" spans="1:8" ht="15">
      <c r="A19" s="185" t="s">
        <v>299</v>
      </c>
      <c r="B19" s="181" t="s">
        <v>300</v>
      </c>
      <c r="C19" s="307">
        <v>718</v>
      </c>
      <c r="D19" s="308">
        <v>590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>
        <v>392</v>
      </c>
      <c r="D20" s="308">
        <v>213</v>
      </c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5">
        <f>SUM(C12:C18)+C19</f>
        <v>33731</v>
      </c>
      <c r="D22" s="596">
        <f>SUM(D12:D18)+D19</f>
        <v>32974</v>
      </c>
      <c r="E22" s="185" t="s">
        <v>309</v>
      </c>
      <c r="F22" s="228" t="s">
        <v>310</v>
      </c>
      <c r="G22" s="307">
        <v>57</v>
      </c>
      <c r="H22" s="308">
        <v>47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1074</v>
      </c>
      <c r="D25" s="308">
        <v>1142</v>
      </c>
      <c r="E25" s="185" t="s">
        <v>318</v>
      </c>
      <c r="F25" s="228" t="s">
        <v>319</v>
      </c>
      <c r="G25" s="307"/>
      <c r="H25" s="308">
        <v>2</v>
      </c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9</v>
      </c>
      <c r="D27" s="308">
        <v>12</v>
      </c>
      <c r="E27" s="227" t="s">
        <v>104</v>
      </c>
      <c r="F27" s="229" t="s">
        <v>326</v>
      </c>
      <c r="G27" s="595">
        <f>SUM(G22:G26)</f>
        <v>57</v>
      </c>
      <c r="H27" s="596">
        <f>SUM(H22:H26)</f>
        <v>49</v>
      </c>
    </row>
    <row r="28" spans="1:8" ht="15">
      <c r="A28" s="185" t="s">
        <v>79</v>
      </c>
      <c r="B28" s="228" t="s">
        <v>327</v>
      </c>
      <c r="C28" s="307">
        <v>190</v>
      </c>
      <c r="D28" s="308">
        <v>147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5">
        <f>SUM(C25:C28)</f>
        <v>1273</v>
      </c>
      <c r="D29" s="596">
        <f>SUM(D25:D28)</f>
        <v>1301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1">
        <f>C29+C22</f>
        <v>35004</v>
      </c>
      <c r="D31" s="602">
        <f>D29+D22</f>
        <v>34275</v>
      </c>
      <c r="E31" s="242" t="s">
        <v>800</v>
      </c>
      <c r="F31" s="257" t="s">
        <v>331</v>
      </c>
      <c r="G31" s="244">
        <f>G16+G18+G27</f>
        <v>35801</v>
      </c>
      <c r="H31" s="245">
        <f>H16+H18+H27</f>
        <v>34839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797</v>
      </c>
      <c r="D33" s="235">
        <f>IF((H31-D31)&gt;0,H31-D31,0)</f>
        <v>564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3">
        <f>C31-C34+C35</f>
        <v>35004</v>
      </c>
      <c r="D36" s="604">
        <f>D31-D34+D35</f>
        <v>34275</v>
      </c>
      <c r="E36" s="253" t="s">
        <v>346</v>
      </c>
      <c r="F36" s="247" t="s">
        <v>347</v>
      </c>
      <c r="G36" s="258">
        <f>G35-G34+G31</f>
        <v>35801</v>
      </c>
      <c r="H36" s="259">
        <f>H35-H34+H31</f>
        <v>34839</v>
      </c>
    </row>
    <row r="37" spans="1:8" ht="15">
      <c r="A37" s="252" t="s">
        <v>348</v>
      </c>
      <c r="B37" s="222" t="s">
        <v>349</v>
      </c>
      <c r="C37" s="601">
        <f>IF((G36-C36)&gt;0,G36-C36,0)</f>
        <v>797</v>
      </c>
      <c r="D37" s="602">
        <f>IF((H36-D36)&gt;0,H36-D36,0)</f>
        <v>564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5">
        <f>C39+C40+C41</f>
        <v>103</v>
      </c>
      <c r="D38" s="596">
        <f>D39+D40+D41</f>
        <v>-10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106</v>
      </c>
      <c r="D39" s="308">
        <v>163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-3</v>
      </c>
      <c r="D40" s="308">
        <v>-173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694</v>
      </c>
      <c r="D42" s="235">
        <f>+IF((H36-D36-D38)&gt;0,H36-D36-D38,0)</f>
        <v>574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295</v>
      </c>
      <c r="D43" s="308">
        <v>249</v>
      </c>
      <c r="E43" s="224" t="s">
        <v>364</v>
      </c>
      <c r="F43" s="186" t="s">
        <v>366</v>
      </c>
      <c r="G43" s="552"/>
      <c r="H43" s="605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399</v>
      </c>
      <c r="D44" s="259">
        <f>IF(H42=0,IF(D42-D43&gt;0,D42-D43+H43,0),IF(H42-H43&lt;0,H43-H42+D42,0))</f>
        <v>325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7">
        <f>C36+C38+C42</f>
        <v>35801</v>
      </c>
      <c r="D45" s="598">
        <f>D36+D38+D42</f>
        <v>34839</v>
      </c>
      <c r="E45" s="261" t="s">
        <v>373</v>
      </c>
      <c r="F45" s="263" t="s">
        <v>374</v>
      </c>
      <c r="G45" s="597">
        <f>G42+G36</f>
        <v>35801</v>
      </c>
      <c r="H45" s="598">
        <f>H42+H36</f>
        <v>34839</v>
      </c>
    </row>
    <row r="46" spans="1:8" ht="15">
      <c r="A46" s="31"/>
      <c r="B46" s="532"/>
      <c r="C46" s="533"/>
      <c r="D46" s="533"/>
      <c r="E46" s="534"/>
      <c r="F46" s="31"/>
      <c r="G46" s="533"/>
      <c r="H46" s="533"/>
    </row>
    <row r="47" spans="1:8" ht="15">
      <c r="A47" s="673" t="s">
        <v>951</v>
      </c>
      <c r="B47" s="673"/>
      <c r="C47" s="673"/>
      <c r="D47" s="673"/>
      <c r="E47" s="673"/>
      <c r="F47" s="31"/>
      <c r="G47" s="533"/>
      <c r="H47" s="533"/>
    </row>
    <row r="48" spans="1:8" ht="15">
      <c r="A48" s="31"/>
      <c r="B48" s="532"/>
      <c r="C48" s="533"/>
      <c r="D48" s="533"/>
      <c r="E48" s="534"/>
      <c r="F48" s="31"/>
      <c r="G48" s="533"/>
      <c r="H48" s="533"/>
    </row>
    <row r="49" spans="1:8" ht="1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">
      <c r="A50" s="658" t="s">
        <v>950</v>
      </c>
      <c r="B50" s="670">
        <f>pdeReportingDate</f>
        <v>43215</v>
      </c>
      <c r="C50" s="670"/>
      <c r="D50" s="670"/>
      <c r="E50" s="670"/>
      <c r="F50" s="670"/>
      <c r="G50" s="670"/>
      <c r="H50" s="670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1" t="str">
        <f>authorName</f>
        <v>Камен Каменов</v>
      </c>
      <c r="C52" s="671"/>
      <c r="D52" s="671"/>
      <c r="E52" s="671"/>
      <c r="F52" s="671"/>
      <c r="G52" s="671"/>
      <c r="H52" s="671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0"/>
      <c r="B55" s="669" t="s">
        <v>965</v>
      </c>
      <c r="C55" s="669"/>
      <c r="D55" s="669"/>
      <c r="E55" s="669"/>
      <c r="F55" s="541"/>
      <c r="G55" s="44"/>
      <c r="H55" s="41"/>
    </row>
    <row r="56" spans="1:8" ht="15.75" customHeight="1">
      <c r="A56" s="660"/>
      <c r="B56" s="669" t="s">
        <v>952</v>
      </c>
      <c r="C56" s="669"/>
      <c r="D56" s="669"/>
      <c r="E56" s="669"/>
      <c r="F56" s="541"/>
      <c r="G56" s="44"/>
      <c r="H56" s="41"/>
    </row>
    <row r="57" spans="1:8" ht="15.75" customHeight="1">
      <c r="A57" s="660"/>
      <c r="B57" s="669" t="s">
        <v>952</v>
      </c>
      <c r="C57" s="669"/>
      <c r="D57" s="669"/>
      <c r="E57" s="669"/>
      <c r="F57" s="541"/>
      <c r="G57" s="44"/>
      <c r="H57" s="41"/>
    </row>
    <row r="58" spans="1:8" ht="15.75" customHeight="1">
      <c r="A58" s="660"/>
      <c r="B58" s="669" t="s">
        <v>952</v>
      </c>
      <c r="C58" s="669"/>
      <c r="D58" s="669"/>
      <c r="E58" s="669"/>
      <c r="F58" s="541"/>
      <c r="G58" s="44"/>
      <c r="H58" s="41"/>
    </row>
    <row r="59" spans="1:8" ht="15">
      <c r="A59" s="660"/>
      <c r="B59" s="669"/>
      <c r="C59" s="669"/>
      <c r="D59" s="669"/>
      <c r="E59" s="669"/>
      <c r="F59" s="541"/>
      <c r="G59" s="44"/>
      <c r="H59" s="41"/>
    </row>
    <row r="60" spans="1:8" ht="15">
      <c r="A60" s="660"/>
      <c r="B60" s="669"/>
      <c r="C60" s="669"/>
      <c r="D60" s="669"/>
      <c r="E60" s="669"/>
      <c r="F60" s="541"/>
      <c r="G60" s="44"/>
      <c r="H60" s="41"/>
    </row>
    <row r="61" spans="1:8" ht="15">
      <c r="A61" s="660"/>
      <c r="B61" s="669"/>
      <c r="C61" s="669"/>
      <c r="D61" s="669"/>
      <c r="E61" s="669"/>
      <c r="F61" s="541"/>
      <c r="G61" s="44"/>
      <c r="H61" s="41"/>
    </row>
    <row r="62" spans="1:8" ht="15">
      <c r="A62" s="31"/>
      <c r="B62" s="31"/>
      <c r="C62" s="533"/>
      <c r="D62" s="533"/>
      <c r="E62" s="31"/>
      <c r="F62" s="31"/>
      <c r="G62" s="535"/>
      <c r="H62" s="535"/>
    </row>
    <row r="63" spans="1:8" ht="15">
      <c r="A63" s="31"/>
      <c r="B63" s="31"/>
      <c r="C63" s="533"/>
      <c r="D63" s="533"/>
      <c r="E63" s="31"/>
      <c r="F63" s="31"/>
      <c r="G63" s="535"/>
      <c r="H63" s="535"/>
    </row>
    <row r="64" spans="1:8" ht="15">
      <c r="A64" s="31"/>
      <c r="B64" s="31"/>
      <c r="C64" s="533"/>
      <c r="D64" s="533"/>
      <c r="E64" s="31"/>
      <c r="F64" s="31"/>
      <c r="G64" s="535"/>
      <c r="H64" s="535"/>
    </row>
    <row r="65" spans="1:8" ht="15">
      <c r="A65" s="31"/>
      <c r="B65" s="31"/>
      <c r="C65" s="533"/>
      <c r="D65" s="533"/>
      <c r="E65" s="31"/>
      <c r="F65" s="31"/>
      <c r="G65" s="535"/>
      <c r="H65" s="535"/>
    </row>
    <row r="66" spans="1:8" ht="15">
      <c r="A66" s="31"/>
      <c r="B66" s="31"/>
      <c r="C66" s="533"/>
      <c r="D66" s="533"/>
      <c r="E66" s="31"/>
      <c r="F66" s="31"/>
      <c r="G66" s="535"/>
      <c r="H66" s="535"/>
    </row>
    <row r="67" spans="1:8" ht="15">
      <c r="A67" s="31"/>
      <c r="B67" s="31"/>
      <c r="C67" s="533"/>
      <c r="D67" s="533"/>
      <c r="E67" s="31"/>
      <c r="F67" s="31"/>
      <c r="G67" s="535"/>
      <c r="H67" s="535"/>
    </row>
    <row r="68" spans="1:8" ht="15">
      <c r="A68" s="31"/>
      <c r="B68" s="31"/>
      <c r="C68" s="533"/>
      <c r="D68" s="533"/>
      <c r="E68" s="31"/>
      <c r="F68" s="31"/>
      <c r="G68" s="535"/>
      <c r="H68" s="535"/>
    </row>
    <row r="69" spans="1:8" ht="15">
      <c r="A69" s="31"/>
      <c r="B69" s="31"/>
      <c r="C69" s="533"/>
      <c r="D69" s="533"/>
      <c r="E69" s="31"/>
      <c r="F69" s="31"/>
      <c r="G69" s="535"/>
      <c r="H69" s="535"/>
    </row>
    <row r="70" spans="1:8" ht="15">
      <c r="A70" s="31"/>
      <c r="B70" s="31"/>
      <c r="C70" s="533"/>
      <c r="D70" s="533"/>
      <c r="E70" s="31"/>
      <c r="F70" s="31"/>
      <c r="G70" s="535"/>
      <c r="H70" s="535"/>
    </row>
    <row r="71" spans="1:8" ht="15">
      <c r="A71" s="31"/>
      <c r="B71" s="31"/>
      <c r="C71" s="533"/>
      <c r="D71" s="533"/>
      <c r="E71" s="31"/>
      <c r="F71" s="31"/>
      <c r="G71" s="535"/>
      <c r="H71" s="535"/>
    </row>
    <row r="72" spans="1:8" ht="15">
      <c r="A72" s="31"/>
      <c r="B72" s="31"/>
      <c r="C72" s="533"/>
      <c r="D72" s="533"/>
      <c r="E72" s="31"/>
      <c r="F72" s="31"/>
      <c r="G72" s="535"/>
      <c r="H72" s="535"/>
    </row>
    <row r="73" spans="1:8" ht="15">
      <c r="A73" s="31"/>
      <c r="B73" s="31"/>
      <c r="C73" s="533"/>
      <c r="D73" s="533"/>
      <c r="E73" s="31"/>
      <c r="F73" s="31"/>
      <c r="G73" s="535"/>
      <c r="H73" s="535"/>
    </row>
    <row r="74" spans="1:8" ht="15">
      <c r="A74" s="31"/>
      <c r="B74" s="31"/>
      <c r="C74" s="533"/>
      <c r="D74" s="533"/>
      <c r="E74" s="31"/>
      <c r="F74" s="31"/>
      <c r="G74" s="535"/>
      <c r="H74" s="535"/>
    </row>
    <row r="75" spans="1:8" ht="15">
      <c r="A75" s="31"/>
      <c r="B75" s="31"/>
      <c r="C75" s="533"/>
      <c r="D75" s="533"/>
      <c r="E75" s="31"/>
      <c r="F75" s="31"/>
      <c r="G75" s="535"/>
      <c r="H75" s="535"/>
    </row>
    <row r="76" spans="1:8" ht="15">
      <c r="A76" s="31"/>
      <c r="B76" s="31"/>
      <c r="C76" s="533"/>
      <c r="D76" s="533"/>
      <c r="E76" s="31"/>
      <c r="F76" s="31"/>
      <c r="G76" s="535"/>
      <c r="H76" s="535"/>
    </row>
    <row r="77" spans="1:8" ht="15">
      <c r="A77" s="31"/>
      <c r="B77" s="31"/>
      <c r="C77" s="533"/>
      <c r="D77" s="533"/>
      <c r="E77" s="31"/>
      <c r="F77" s="31"/>
      <c r="G77" s="535"/>
      <c r="H77" s="535"/>
    </row>
    <row r="78" spans="1:8" ht="15">
      <c r="A78" s="31"/>
      <c r="B78" s="31"/>
      <c r="C78" s="533"/>
      <c r="D78" s="533"/>
      <c r="E78" s="31"/>
      <c r="F78" s="31"/>
      <c r="G78" s="535"/>
      <c r="H78" s="535"/>
    </row>
    <row r="79" spans="1:8" ht="15">
      <c r="A79" s="31"/>
      <c r="B79" s="31"/>
      <c r="C79" s="533"/>
      <c r="D79" s="533"/>
      <c r="E79" s="31"/>
      <c r="F79" s="31"/>
      <c r="G79" s="535"/>
      <c r="H79" s="535"/>
    </row>
    <row r="80" spans="1:8" ht="15">
      <c r="A80" s="31"/>
      <c r="B80" s="31"/>
      <c r="C80" s="533"/>
      <c r="D80" s="533"/>
      <c r="E80" s="31"/>
      <c r="F80" s="31"/>
      <c r="G80" s="535"/>
      <c r="H80" s="535"/>
    </row>
    <row r="81" spans="1:8" ht="15">
      <c r="A81" s="31"/>
      <c r="B81" s="31"/>
      <c r="C81" s="533"/>
      <c r="D81" s="533"/>
      <c r="E81" s="31"/>
      <c r="F81" s="31"/>
      <c r="G81" s="535"/>
      <c r="H81" s="535"/>
    </row>
    <row r="82" spans="1:8" ht="15">
      <c r="A82" s="31"/>
      <c r="B82" s="31"/>
      <c r="C82" s="533"/>
      <c r="D82" s="533"/>
      <c r="E82" s="31"/>
      <c r="F82" s="31"/>
      <c r="G82" s="535"/>
      <c r="H82" s="535"/>
    </row>
    <row r="83" spans="1:8" ht="15">
      <c r="A83" s="31"/>
      <c r="B83" s="31"/>
      <c r="C83" s="533"/>
      <c r="D83" s="533"/>
      <c r="E83" s="31"/>
      <c r="F83" s="31"/>
      <c r="G83" s="535"/>
      <c r="H83" s="535"/>
    </row>
    <row r="84" spans="1:8" ht="15">
      <c r="A84" s="31"/>
      <c r="B84" s="31"/>
      <c r="C84" s="533"/>
      <c r="D84" s="533"/>
      <c r="E84" s="31"/>
      <c r="F84" s="31"/>
      <c r="G84" s="535"/>
      <c r="H84" s="535"/>
    </row>
    <row r="85" spans="1:8" ht="15">
      <c r="A85" s="31"/>
      <c r="B85" s="31"/>
      <c r="C85" s="533"/>
      <c r="D85" s="533"/>
      <c r="E85" s="31"/>
      <c r="F85" s="31"/>
      <c r="G85" s="535"/>
      <c r="H85" s="535"/>
    </row>
    <row r="86" spans="1:8" ht="15">
      <c r="A86" s="31"/>
      <c r="B86" s="31"/>
      <c r="C86" s="533"/>
      <c r="D86" s="533"/>
      <c r="E86" s="31"/>
      <c r="F86" s="31"/>
      <c r="G86" s="535"/>
      <c r="H86" s="535"/>
    </row>
    <row r="87" spans="1:8" ht="15">
      <c r="A87" s="31"/>
      <c r="B87" s="31"/>
      <c r="C87" s="533"/>
      <c r="D87" s="533"/>
      <c r="E87" s="31"/>
      <c r="F87" s="31"/>
      <c r="G87" s="535"/>
      <c r="H87" s="535"/>
    </row>
    <row r="88" spans="1:8" ht="15">
      <c r="A88" s="31"/>
      <c r="B88" s="31"/>
      <c r="C88" s="533"/>
      <c r="D88" s="533"/>
      <c r="E88" s="31"/>
      <c r="F88" s="31"/>
      <c r="G88" s="535"/>
      <c r="H88" s="535"/>
    </row>
    <row r="89" spans="1:8" ht="15">
      <c r="A89" s="31"/>
      <c r="B89" s="31"/>
      <c r="C89" s="533"/>
      <c r="D89" s="533"/>
      <c r="E89" s="31"/>
      <c r="F89" s="31"/>
      <c r="G89" s="535"/>
      <c r="H89" s="535"/>
    </row>
    <row r="90" spans="1:8" ht="15">
      <c r="A90" s="31"/>
      <c r="B90" s="31"/>
      <c r="C90" s="533"/>
      <c r="D90" s="533"/>
      <c r="E90" s="31"/>
      <c r="F90" s="31"/>
      <c r="G90" s="535"/>
      <c r="H90" s="535"/>
    </row>
    <row r="91" spans="1:8" ht="15">
      <c r="A91" s="31"/>
      <c r="B91" s="31"/>
      <c r="C91" s="533"/>
      <c r="D91" s="533"/>
      <c r="E91" s="31"/>
      <c r="F91" s="31"/>
      <c r="G91" s="535"/>
      <c r="H91" s="535"/>
    </row>
    <row r="92" spans="1:8" ht="15">
      <c r="A92" s="31"/>
      <c r="B92" s="31"/>
      <c r="C92" s="533"/>
      <c r="D92" s="533"/>
      <c r="E92" s="31"/>
      <c r="F92" s="31"/>
      <c r="G92" s="535"/>
      <c r="H92" s="535"/>
    </row>
    <row r="93" spans="1:8" ht="15">
      <c r="A93" s="31"/>
      <c r="B93" s="31"/>
      <c r="C93" s="533"/>
      <c r="D93" s="533"/>
      <c r="E93" s="31"/>
      <c r="F93" s="31"/>
      <c r="G93" s="535"/>
      <c r="H93" s="535"/>
    </row>
    <row r="94" spans="1:8" ht="15">
      <c r="A94" s="31"/>
      <c r="B94" s="31"/>
      <c r="C94" s="533"/>
      <c r="D94" s="533"/>
      <c r="E94" s="31"/>
      <c r="F94" s="31"/>
      <c r="G94" s="535"/>
      <c r="H94" s="535"/>
    </row>
    <row r="95" spans="1:8" ht="15">
      <c r="A95" s="31"/>
      <c r="B95" s="31"/>
      <c r="C95" s="533"/>
      <c r="D95" s="533"/>
      <c r="E95" s="31"/>
      <c r="F95" s="31"/>
      <c r="G95" s="535"/>
      <c r="H95" s="535"/>
    </row>
    <row r="96" spans="1:8" ht="15">
      <c r="A96" s="31"/>
      <c r="B96" s="31"/>
      <c r="C96" s="533"/>
      <c r="D96" s="533"/>
      <c r="E96" s="31"/>
      <c r="F96" s="31"/>
      <c r="G96" s="535"/>
      <c r="H96" s="535"/>
    </row>
    <row r="97" spans="1:8" ht="15">
      <c r="A97" s="31"/>
      <c r="B97" s="31"/>
      <c r="C97" s="533"/>
      <c r="D97" s="533"/>
      <c r="E97" s="31"/>
      <c r="F97" s="31"/>
      <c r="G97" s="535"/>
      <c r="H97" s="535"/>
    </row>
    <row r="98" spans="1:8" ht="15">
      <c r="A98" s="31"/>
      <c r="B98" s="31"/>
      <c r="C98" s="533"/>
      <c r="D98" s="533"/>
      <c r="E98" s="31"/>
      <c r="F98" s="31"/>
      <c r="G98" s="535"/>
      <c r="H98" s="535"/>
    </row>
    <row r="99" spans="1:8" ht="15">
      <c r="A99" s="31"/>
      <c r="B99" s="31"/>
      <c r="C99" s="533"/>
      <c r="D99" s="533"/>
      <c r="E99" s="31"/>
      <c r="F99" s="31"/>
      <c r="G99" s="535"/>
      <c r="H99" s="535"/>
    </row>
    <row r="100" spans="1:8" ht="15">
      <c r="A100" s="31"/>
      <c r="B100" s="31"/>
      <c r="C100" s="533"/>
      <c r="D100" s="533"/>
      <c r="E100" s="31"/>
      <c r="F100" s="31"/>
      <c r="G100" s="535"/>
      <c r="H100" s="535"/>
    </row>
    <row r="101" spans="1:8" ht="15">
      <c r="A101" s="31"/>
      <c r="B101" s="31"/>
      <c r="C101" s="533"/>
      <c r="D101" s="533"/>
      <c r="E101" s="31"/>
      <c r="F101" s="31"/>
      <c r="G101" s="535"/>
      <c r="H101" s="535"/>
    </row>
    <row r="102" spans="1:8" ht="15">
      <c r="A102" s="31"/>
      <c r="B102" s="31"/>
      <c r="C102" s="533"/>
      <c r="D102" s="533"/>
      <c r="E102" s="31"/>
      <c r="F102" s="31"/>
      <c r="G102" s="535"/>
      <c r="H102" s="535"/>
    </row>
    <row r="103" spans="1:8" ht="15">
      <c r="A103" s="31"/>
      <c r="B103" s="31"/>
      <c r="C103" s="533"/>
      <c r="D103" s="533"/>
      <c r="E103" s="31"/>
      <c r="F103" s="31"/>
      <c r="G103" s="535"/>
      <c r="H103" s="535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78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79"/>
      <c r="C5" s="74"/>
      <c r="D5" s="75"/>
      <c r="E5" s="161"/>
    </row>
    <row r="6" spans="1:5" ht="15">
      <c r="A6" s="70" t="str">
        <f>CONCATENATE("към ",TEXT(endDate,"dd.mm.yyyy")," г.")</f>
        <v>към 31.12.2017 г.</v>
      </c>
      <c r="B6" s="478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38632</v>
      </c>
      <c r="D11" s="187">
        <v>38565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-25373</v>
      </c>
      <c r="D12" s="187">
        <v>-25315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-6523</v>
      </c>
      <c r="D14" s="187">
        <v>-5707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-3216</v>
      </c>
      <c r="D15" s="187">
        <v>-2388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-104</v>
      </c>
      <c r="D16" s="187">
        <v>-62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-9</v>
      </c>
      <c r="D19" s="187">
        <v>-9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5">
        <f>SUM(C11:C20)</f>
        <v>3408</v>
      </c>
      <c r="D21" s="626">
        <f>SUM(D11:D20)</f>
        <v>5084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-522</v>
      </c>
      <c r="D23" s="187">
        <v>-1237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11</v>
      </c>
      <c r="D24" s="187">
        <v>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-529</v>
      </c>
      <c r="D25" s="187">
        <v>-63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181</v>
      </c>
      <c r="D26" s="187">
        <v>228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24</v>
      </c>
      <c r="D27" s="187">
        <v>13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-5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5">
        <f>SUM(C23:C32)</f>
        <v>-835</v>
      </c>
      <c r="D33" s="626">
        <f>SUM(D23:D32)</f>
        <v>-976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6795</v>
      </c>
      <c r="D37" s="187">
        <v>6837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-7276</v>
      </c>
      <c r="D38" s="187">
        <v>-7879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-869</v>
      </c>
      <c r="D39" s="187">
        <v>-1094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-982</v>
      </c>
      <c r="D40" s="187">
        <v>-1016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-48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-48</v>
      </c>
      <c r="D42" s="187">
        <v>-49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7">
        <f>SUM(C35:C42)</f>
        <v>-2428</v>
      </c>
      <c r="D43" s="628">
        <f>SUM(D35:D42)</f>
        <v>-3201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145</v>
      </c>
      <c r="D44" s="298">
        <f>D43+D33+D21</f>
        <v>907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2163</v>
      </c>
      <c r="D45" s="300">
        <v>1256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2308</v>
      </c>
      <c r="D46" s="302">
        <f>D45+D44</f>
        <v>2163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2290</v>
      </c>
      <c r="D47" s="289">
        <v>2137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18</v>
      </c>
      <c r="D48" s="272">
        <v>26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950</v>
      </c>
      <c r="B54" s="670">
        <f>pdeReportingDate</f>
        <v>43215</v>
      </c>
      <c r="C54" s="670"/>
      <c r="D54" s="670"/>
      <c r="E54" s="670"/>
      <c r="F54" s="661"/>
      <c r="G54" s="661"/>
      <c r="H54" s="661"/>
      <c r="M54" s="92"/>
    </row>
    <row r="55" spans="1:13" s="41" customFormat="1" ht="15">
      <c r="A55" s="658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">
      <c r="A56" s="659" t="s">
        <v>8</v>
      </c>
      <c r="B56" s="671" t="str">
        <f>authorName</f>
        <v>Камен Каменов</v>
      </c>
      <c r="C56" s="671"/>
      <c r="D56" s="671"/>
      <c r="E56" s="671"/>
      <c r="F56" s="75"/>
      <c r="G56" s="75"/>
      <c r="H56" s="75"/>
    </row>
    <row r="57" spans="1:8" s="41" customFormat="1" ht="15">
      <c r="A57" s="659"/>
      <c r="B57" s="671"/>
      <c r="C57" s="671"/>
      <c r="D57" s="671"/>
      <c r="E57" s="671"/>
      <c r="F57" s="75"/>
      <c r="G57" s="75"/>
      <c r="H57" s="75"/>
    </row>
    <row r="58" spans="1:8" s="41" customFormat="1" ht="15">
      <c r="A58" s="659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">
      <c r="A59" s="660"/>
      <c r="B59" s="669" t="s">
        <v>965</v>
      </c>
      <c r="C59" s="669"/>
      <c r="D59" s="669"/>
      <c r="E59" s="669"/>
      <c r="F59" s="541"/>
      <c r="G59" s="44"/>
      <c r="H59" s="41"/>
    </row>
    <row r="60" spans="1:8" ht="15">
      <c r="A60" s="660"/>
      <c r="B60" s="669" t="s">
        <v>952</v>
      </c>
      <c r="C60" s="669"/>
      <c r="D60" s="669"/>
      <c r="E60" s="669"/>
      <c r="F60" s="541"/>
      <c r="G60" s="44"/>
      <c r="H60" s="41"/>
    </row>
    <row r="61" spans="1:8" ht="15">
      <c r="A61" s="660"/>
      <c r="B61" s="669" t="s">
        <v>952</v>
      </c>
      <c r="C61" s="669"/>
      <c r="D61" s="669"/>
      <c r="E61" s="669"/>
      <c r="F61" s="541"/>
      <c r="G61" s="44"/>
      <c r="H61" s="41"/>
    </row>
    <row r="62" spans="1:8" ht="15">
      <c r="A62" s="660"/>
      <c r="B62" s="669" t="s">
        <v>952</v>
      </c>
      <c r="C62" s="669"/>
      <c r="D62" s="669"/>
      <c r="E62" s="669"/>
      <c r="F62" s="541"/>
      <c r="G62" s="44"/>
      <c r="H62" s="41"/>
    </row>
    <row r="63" spans="1:8" ht="15">
      <c r="A63" s="660"/>
      <c r="B63" s="669"/>
      <c r="C63" s="669"/>
      <c r="D63" s="669"/>
      <c r="E63" s="669"/>
      <c r="F63" s="541"/>
      <c r="G63" s="44"/>
      <c r="H63" s="41"/>
    </row>
    <row r="64" spans="1:8" ht="15">
      <c r="A64" s="660"/>
      <c r="B64" s="669"/>
      <c r="C64" s="669"/>
      <c r="D64" s="669"/>
      <c r="E64" s="669"/>
      <c r="F64" s="541"/>
      <c r="G64" s="44"/>
      <c r="H64" s="41"/>
    </row>
    <row r="65" spans="1:8" ht="15">
      <c r="A65" s="660"/>
      <c r="B65" s="669"/>
      <c r="C65" s="669"/>
      <c r="D65" s="669"/>
      <c r="E65" s="669"/>
      <c r="F65" s="541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0">
      <c r="A8" s="675" t="s">
        <v>453</v>
      </c>
      <c r="B8" s="678" t="s">
        <v>454</v>
      </c>
      <c r="C8" s="68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81" t="s">
        <v>460</v>
      </c>
      <c r="L8" s="681" t="s">
        <v>461</v>
      </c>
      <c r="M8" s="498"/>
      <c r="N8" s="499"/>
    </row>
    <row r="9" spans="1:14" s="500" customFormat="1" ht="30">
      <c r="A9" s="676"/>
      <c r="B9" s="679"/>
      <c r="C9" s="682"/>
      <c r="D9" s="685" t="s">
        <v>802</v>
      </c>
      <c r="E9" s="685" t="s">
        <v>456</v>
      </c>
      <c r="F9" s="502" t="s">
        <v>457</v>
      </c>
      <c r="G9" s="502"/>
      <c r="H9" s="502"/>
      <c r="I9" s="684" t="s">
        <v>458</v>
      </c>
      <c r="J9" s="684" t="s">
        <v>459</v>
      </c>
      <c r="K9" s="682"/>
      <c r="L9" s="682"/>
      <c r="M9" s="503" t="s">
        <v>801</v>
      </c>
      <c r="N9" s="499"/>
    </row>
    <row r="10" spans="1:14" s="500" customFormat="1" ht="30">
      <c r="A10" s="677"/>
      <c r="B10" s="680"/>
      <c r="C10" s="683"/>
      <c r="D10" s="685"/>
      <c r="E10" s="685"/>
      <c r="F10" s="501" t="s">
        <v>462</v>
      </c>
      <c r="G10" s="501" t="s">
        <v>463</v>
      </c>
      <c r="H10" s="501" t="s">
        <v>464</v>
      </c>
      <c r="I10" s="683"/>
      <c r="J10" s="683"/>
      <c r="K10" s="683"/>
      <c r="L10" s="683"/>
      <c r="M10" s="504"/>
      <c r="N10" s="499"/>
    </row>
    <row r="11" spans="1:14" s="500" customFormat="1" ht="1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">
      <c r="A13" s="514" t="s">
        <v>467</v>
      </c>
      <c r="B13" s="515" t="s">
        <v>468</v>
      </c>
      <c r="C13" s="551">
        <f>'1-Баланс'!H18</f>
        <v>15000</v>
      </c>
      <c r="D13" s="551">
        <f>'1-Баланс'!H20</f>
        <v>0</v>
      </c>
      <c r="E13" s="551">
        <f>'1-Баланс'!H21</f>
        <v>1020</v>
      </c>
      <c r="F13" s="551">
        <f>'1-Баланс'!H23</f>
        <v>3868</v>
      </c>
      <c r="G13" s="551">
        <f>'1-Баланс'!H24</f>
        <v>0</v>
      </c>
      <c r="H13" s="552"/>
      <c r="I13" s="551">
        <f>'1-Баланс'!H29+'1-Баланс'!H32</f>
        <v>715</v>
      </c>
      <c r="J13" s="551">
        <f>'1-Баланс'!H30+'1-Баланс'!H33</f>
        <v>0</v>
      </c>
      <c r="K13" s="552"/>
      <c r="L13" s="551">
        <f>SUM(C13:K13)</f>
        <v>20603</v>
      </c>
      <c r="M13" s="553">
        <f>'1-Баланс'!H40</f>
        <v>2029</v>
      </c>
      <c r="N13" s="157"/>
    </row>
    <row r="14" spans="1:14" ht="1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0">
      <c r="A17" s="514" t="s">
        <v>475</v>
      </c>
      <c r="B17" s="515" t="s">
        <v>476</v>
      </c>
      <c r="C17" s="620">
        <f>C13+C14</f>
        <v>15000</v>
      </c>
      <c r="D17" s="620">
        <f aca="true" t="shared" si="2" ref="D17:M17">D13+D14</f>
        <v>0</v>
      </c>
      <c r="E17" s="620">
        <f t="shared" si="2"/>
        <v>1020</v>
      </c>
      <c r="F17" s="620">
        <f t="shared" si="2"/>
        <v>3868</v>
      </c>
      <c r="G17" s="620">
        <f t="shared" si="2"/>
        <v>0</v>
      </c>
      <c r="H17" s="620">
        <f t="shared" si="2"/>
        <v>0</v>
      </c>
      <c r="I17" s="620">
        <f t="shared" si="2"/>
        <v>715</v>
      </c>
      <c r="J17" s="620">
        <f t="shared" si="2"/>
        <v>0</v>
      </c>
      <c r="K17" s="620">
        <f t="shared" si="2"/>
        <v>0</v>
      </c>
      <c r="L17" s="551">
        <f t="shared" si="1"/>
        <v>20603</v>
      </c>
      <c r="M17" s="621">
        <f t="shared" si="2"/>
        <v>2029</v>
      </c>
      <c r="N17" s="160"/>
    </row>
    <row r="18" spans="1:14" ht="1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399</v>
      </c>
      <c r="J18" s="551">
        <f>+'1-Баланс'!G33</f>
        <v>0</v>
      </c>
      <c r="K18" s="552"/>
      <c r="L18" s="551">
        <f t="shared" si="1"/>
        <v>399</v>
      </c>
      <c r="M18" s="605">
        <v>295</v>
      </c>
      <c r="N18" s="160"/>
    </row>
    <row r="19" spans="1:14" ht="1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-50</v>
      </c>
      <c r="N19" s="160"/>
    </row>
    <row r="20" spans="1:14" ht="1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>
        <v>-50</v>
      </c>
      <c r="N20" s="160"/>
    </row>
    <row r="21" spans="1:14" ht="15">
      <c r="A21" s="518" t="s">
        <v>483</v>
      </c>
      <c r="B21" s="519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0.7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0.7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">
      <c r="A30" s="516" t="s">
        <v>499</v>
      </c>
      <c r="B30" s="517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/>
      <c r="N30" s="160"/>
    </row>
    <row r="31" spans="1:14" ht="15">
      <c r="A31" s="514" t="s">
        <v>501</v>
      </c>
      <c r="B31" s="515" t="s">
        <v>502</v>
      </c>
      <c r="C31" s="620">
        <f>C19+C22+C23+C26+C30+C29+C17+C18</f>
        <v>15000</v>
      </c>
      <c r="D31" s="620">
        <f aca="true" t="shared" si="6" ref="D31:M31">D19+D22+D23+D26+D30+D29+D17+D18</f>
        <v>0</v>
      </c>
      <c r="E31" s="620">
        <f t="shared" si="6"/>
        <v>1020</v>
      </c>
      <c r="F31" s="620">
        <f t="shared" si="6"/>
        <v>3868</v>
      </c>
      <c r="G31" s="620">
        <f t="shared" si="6"/>
        <v>0</v>
      </c>
      <c r="H31" s="620">
        <f t="shared" si="6"/>
        <v>0</v>
      </c>
      <c r="I31" s="620">
        <f t="shared" si="6"/>
        <v>1114</v>
      </c>
      <c r="J31" s="620">
        <f t="shared" si="6"/>
        <v>0</v>
      </c>
      <c r="K31" s="620">
        <f t="shared" si="6"/>
        <v>0</v>
      </c>
      <c r="L31" s="551">
        <f t="shared" si="1"/>
        <v>21002</v>
      </c>
      <c r="M31" s="621">
        <f t="shared" si="6"/>
        <v>2274</v>
      </c>
      <c r="N31" s="157"/>
    </row>
    <row r="32" spans="1:14" ht="30.7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1.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0" thickBot="1">
      <c r="A34" s="522" t="s">
        <v>507</v>
      </c>
      <c r="B34" s="523" t="s">
        <v>508</v>
      </c>
      <c r="C34" s="554">
        <f aca="true" t="shared" si="7" ref="C34:K34">C31+C32+C33</f>
        <v>15000</v>
      </c>
      <c r="D34" s="554">
        <f t="shared" si="7"/>
        <v>0</v>
      </c>
      <c r="E34" s="554">
        <f t="shared" si="7"/>
        <v>1020</v>
      </c>
      <c r="F34" s="554">
        <f t="shared" si="7"/>
        <v>3868</v>
      </c>
      <c r="G34" s="554">
        <f t="shared" si="7"/>
        <v>0</v>
      </c>
      <c r="H34" s="554">
        <f t="shared" si="7"/>
        <v>0</v>
      </c>
      <c r="I34" s="554">
        <f t="shared" si="7"/>
        <v>1114</v>
      </c>
      <c r="J34" s="554">
        <f t="shared" si="7"/>
        <v>0</v>
      </c>
      <c r="K34" s="554">
        <f t="shared" si="7"/>
        <v>0</v>
      </c>
      <c r="L34" s="618">
        <f t="shared" si="1"/>
        <v>21002</v>
      </c>
      <c r="M34" s="555">
        <f>M31+M32+M33</f>
        <v>2274</v>
      </c>
      <c r="N34" s="160"/>
    </row>
    <row r="35" spans="1:14" ht="1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">
      <c r="A38" s="658" t="s">
        <v>950</v>
      </c>
      <c r="B38" s="670">
        <f>pdeReportingDate</f>
        <v>43215</v>
      </c>
      <c r="C38" s="670"/>
      <c r="D38" s="670"/>
      <c r="E38" s="670"/>
      <c r="F38" s="670"/>
      <c r="G38" s="670"/>
      <c r="H38" s="670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1" t="str">
        <f>authorName</f>
        <v>Камен Каменов</v>
      </c>
      <c r="C40" s="671"/>
      <c r="D40" s="671"/>
      <c r="E40" s="671"/>
      <c r="F40" s="671"/>
      <c r="G40" s="671"/>
      <c r="H40" s="671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">
      <c r="A43" s="660"/>
      <c r="B43" s="669" t="s">
        <v>965</v>
      </c>
      <c r="C43" s="669"/>
      <c r="D43" s="669"/>
      <c r="E43" s="669"/>
      <c r="F43" s="541"/>
      <c r="G43" s="44"/>
      <c r="H43" s="41"/>
      <c r="M43" s="160"/>
    </row>
    <row r="44" spans="1:13" ht="15">
      <c r="A44" s="660"/>
      <c r="B44" s="669" t="s">
        <v>952</v>
      </c>
      <c r="C44" s="669"/>
      <c r="D44" s="669"/>
      <c r="E44" s="669"/>
      <c r="F44" s="541"/>
      <c r="G44" s="44"/>
      <c r="H44" s="41"/>
      <c r="M44" s="160"/>
    </row>
    <row r="45" spans="1:13" ht="15">
      <c r="A45" s="660"/>
      <c r="B45" s="669" t="s">
        <v>952</v>
      </c>
      <c r="C45" s="669"/>
      <c r="D45" s="669"/>
      <c r="E45" s="669"/>
      <c r="F45" s="541"/>
      <c r="G45" s="44"/>
      <c r="H45" s="41"/>
      <c r="M45" s="160"/>
    </row>
    <row r="46" spans="1:13" ht="15">
      <c r="A46" s="660"/>
      <c r="B46" s="669" t="s">
        <v>952</v>
      </c>
      <c r="C46" s="669"/>
      <c r="D46" s="669"/>
      <c r="E46" s="669"/>
      <c r="F46" s="541"/>
      <c r="G46" s="44"/>
      <c r="H46" s="41"/>
      <c r="M46" s="160"/>
    </row>
    <row r="47" spans="1:13" ht="15">
      <c r="A47" s="660"/>
      <c r="B47" s="669"/>
      <c r="C47" s="669"/>
      <c r="D47" s="669"/>
      <c r="E47" s="669"/>
      <c r="F47" s="541"/>
      <c r="G47" s="44"/>
      <c r="H47" s="41"/>
      <c r="M47" s="160"/>
    </row>
    <row r="48" spans="1:13" ht="15">
      <c r="A48" s="660"/>
      <c r="B48" s="669"/>
      <c r="C48" s="669"/>
      <c r="D48" s="669"/>
      <c r="E48" s="669"/>
      <c r="F48" s="541"/>
      <c r="G48" s="44"/>
      <c r="H48" s="41"/>
      <c r="M48" s="160"/>
    </row>
    <row r="49" spans="1:13" ht="15">
      <c r="A49" s="660"/>
      <c r="B49" s="669"/>
      <c r="C49" s="669"/>
      <c r="D49" s="669"/>
      <c r="E49" s="669"/>
      <c r="F49" s="541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B44:E44"/>
    <mergeCell ref="B45:E45"/>
    <mergeCell ref="B38:H38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6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">
      <c r="A11" s="329" t="s">
        <v>521</v>
      </c>
      <c r="B11" s="312" t="s">
        <v>522</v>
      </c>
      <c r="C11" s="143" t="s">
        <v>523</v>
      </c>
      <c r="D11" s="319">
        <v>4300</v>
      </c>
      <c r="E11" s="319"/>
      <c r="F11" s="319"/>
      <c r="G11" s="320">
        <f>D11+E11-F11</f>
        <v>4300</v>
      </c>
      <c r="H11" s="319"/>
      <c r="I11" s="319"/>
      <c r="J11" s="320">
        <f>G11+H11-I11</f>
        <v>4300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0">
        <f aca="true" t="shared" si="1" ref="R11:R27">J11-Q11</f>
        <v>4300</v>
      </c>
    </row>
    <row r="12" spans="1:18" ht="15">
      <c r="A12" s="329" t="s">
        <v>524</v>
      </c>
      <c r="B12" s="312" t="s">
        <v>525</v>
      </c>
      <c r="C12" s="143" t="s">
        <v>526</v>
      </c>
      <c r="D12" s="319">
        <v>11306</v>
      </c>
      <c r="E12" s="319"/>
      <c r="F12" s="319"/>
      <c r="G12" s="320">
        <f aca="true" t="shared" si="2" ref="G12:G41">D12+E12-F12</f>
        <v>11306</v>
      </c>
      <c r="H12" s="319"/>
      <c r="I12" s="319"/>
      <c r="J12" s="320">
        <f aca="true" t="shared" si="3" ref="J12:J41">G12+H12-I12</f>
        <v>11306</v>
      </c>
      <c r="K12" s="319">
        <v>1020</v>
      </c>
      <c r="L12" s="319">
        <v>114</v>
      </c>
      <c r="M12" s="319"/>
      <c r="N12" s="320">
        <f aca="true" t="shared" si="4" ref="N12:N41">K12+L12-M12</f>
        <v>1134</v>
      </c>
      <c r="O12" s="319"/>
      <c r="P12" s="319"/>
      <c r="Q12" s="320">
        <f t="shared" si="0"/>
        <v>1134</v>
      </c>
      <c r="R12" s="330">
        <f t="shared" si="1"/>
        <v>10172</v>
      </c>
    </row>
    <row r="13" spans="1:18" ht="15">
      <c r="A13" s="329" t="s">
        <v>527</v>
      </c>
      <c r="B13" s="312" t="s">
        <v>528</v>
      </c>
      <c r="C13" s="143" t="s">
        <v>529</v>
      </c>
      <c r="D13" s="319">
        <v>38858</v>
      </c>
      <c r="E13" s="319">
        <v>2674</v>
      </c>
      <c r="F13" s="319">
        <v>166</v>
      </c>
      <c r="G13" s="320">
        <f t="shared" si="2"/>
        <v>41366</v>
      </c>
      <c r="H13" s="319"/>
      <c r="I13" s="319"/>
      <c r="J13" s="320">
        <f t="shared" si="3"/>
        <v>41366</v>
      </c>
      <c r="K13" s="319">
        <v>19057</v>
      </c>
      <c r="L13" s="319">
        <v>1559</v>
      </c>
      <c r="M13" s="319">
        <v>76</v>
      </c>
      <c r="N13" s="320">
        <f t="shared" si="4"/>
        <v>20540</v>
      </c>
      <c r="O13" s="319"/>
      <c r="P13" s="319"/>
      <c r="Q13" s="320">
        <f t="shared" si="0"/>
        <v>20540</v>
      </c>
      <c r="R13" s="330">
        <f t="shared" si="1"/>
        <v>20826</v>
      </c>
    </row>
    <row r="14" spans="1:18" ht="15">
      <c r="A14" s="329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0">
        <f t="shared" si="1"/>
        <v>0</v>
      </c>
    </row>
    <row r="15" spans="1:18" ht="15">
      <c r="A15" s="329" t="s">
        <v>533</v>
      </c>
      <c r="B15" s="312" t="s">
        <v>534</v>
      </c>
      <c r="C15" s="143" t="s">
        <v>535</v>
      </c>
      <c r="D15" s="319">
        <v>1158</v>
      </c>
      <c r="E15" s="319">
        <v>109</v>
      </c>
      <c r="F15" s="319">
        <v>64</v>
      </c>
      <c r="G15" s="320">
        <f t="shared" si="2"/>
        <v>1203</v>
      </c>
      <c r="H15" s="319"/>
      <c r="I15" s="319"/>
      <c r="J15" s="320">
        <f t="shared" si="3"/>
        <v>1203</v>
      </c>
      <c r="K15" s="319">
        <v>923</v>
      </c>
      <c r="L15" s="319">
        <v>71</v>
      </c>
      <c r="M15" s="319">
        <v>59</v>
      </c>
      <c r="N15" s="320">
        <f t="shared" si="4"/>
        <v>935</v>
      </c>
      <c r="O15" s="319"/>
      <c r="P15" s="319"/>
      <c r="Q15" s="320">
        <f t="shared" si="0"/>
        <v>935</v>
      </c>
      <c r="R15" s="330">
        <f t="shared" si="1"/>
        <v>268</v>
      </c>
    </row>
    <row r="16" spans="1:18" ht="15">
      <c r="A16" s="350" t="s">
        <v>814</v>
      </c>
      <c r="B16" s="312" t="s">
        <v>536</v>
      </c>
      <c r="C16" s="143" t="s">
        <v>537</v>
      </c>
      <c r="D16" s="319">
        <v>1524</v>
      </c>
      <c r="E16" s="319">
        <v>129</v>
      </c>
      <c r="F16" s="319">
        <v>36</v>
      </c>
      <c r="G16" s="320">
        <f t="shared" si="2"/>
        <v>1617</v>
      </c>
      <c r="H16" s="319"/>
      <c r="I16" s="319"/>
      <c r="J16" s="320">
        <f t="shared" si="3"/>
        <v>1617</v>
      </c>
      <c r="K16" s="319">
        <v>1061</v>
      </c>
      <c r="L16" s="319">
        <v>105</v>
      </c>
      <c r="M16" s="319">
        <v>36</v>
      </c>
      <c r="N16" s="320">
        <f t="shared" si="4"/>
        <v>1130</v>
      </c>
      <c r="O16" s="319"/>
      <c r="P16" s="319"/>
      <c r="Q16" s="320">
        <f t="shared" si="0"/>
        <v>1130</v>
      </c>
      <c r="R16" s="330">
        <f t="shared" si="1"/>
        <v>487</v>
      </c>
    </row>
    <row r="17" spans="1:18" s="145" customFormat="1" ht="30.75">
      <c r="A17" s="329" t="s">
        <v>538</v>
      </c>
      <c r="B17" s="146" t="s">
        <v>539</v>
      </c>
      <c r="C17" s="144" t="s">
        <v>540</v>
      </c>
      <c r="D17" s="319">
        <v>125</v>
      </c>
      <c r="E17" s="319"/>
      <c r="F17" s="319">
        <v>125</v>
      </c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0">
        <f t="shared" si="1"/>
        <v>0</v>
      </c>
    </row>
    <row r="18" spans="1:18" ht="15">
      <c r="A18" s="329" t="s">
        <v>541</v>
      </c>
      <c r="B18" s="146" t="s">
        <v>542</v>
      </c>
      <c r="C18" s="143" t="s">
        <v>543</v>
      </c>
      <c r="D18" s="319">
        <v>5199</v>
      </c>
      <c r="E18" s="319">
        <v>38</v>
      </c>
      <c r="F18" s="319"/>
      <c r="G18" s="320">
        <f t="shared" si="2"/>
        <v>5237</v>
      </c>
      <c r="H18" s="319"/>
      <c r="I18" s="319"/>
      <c r="J18" s="320">
        <f t="shared" si="3"/>
        <v>5237</v>
      </c>
      <c r="K18" s="319">
        <v>2259</v>
      </c>
      <c r="L18" s="319">
        <v>233</v>
      </c>
      <c r="M18" s="319"/>
      <c r="N18" s="320">
        <f t="shared" si="4"/>
        <v>2492</v>
      </c>
      <c r="O18" s="319"/>
      <c r="P18" s="319"/>
      <c r="Q18" s="320">
        <f t="shared" si="0"/>
        <v>2492</v>
      </c>
      <c r="R18" s="330">
        <f t="shared" si="1"/>
        <v>2745</v>
      </c>
    </row>
    <row r="19" spans="1:18" s="119" customFormat="1" ht="15">
      <c r="A19" s="331"/>
      <c r="B19" s="313" t="s">
        <v>544</v>
      </c>
      <c r="C19" s="147" t="s">
        <v>545</v>
      </c>
      <c r="D19" s="321">
        <f>SUM(D11:D18)</f>
        <v>62470</v>
      </c>
      <c r="E19" s="321">
        <f>SUM(E11:E18)</f>
        <v>2950</v>
      </c>
      <c r="F19" s="321">
        <f>SUM(F11:F18)</f>
        <v>391</v>
      </c>
      <c r="G19" s="665">
        <f t="shared" si="2"/>
        <v>65029</v>
      </c>
      <c r="H19" s="321">
        <f>SUM(H11:H18)</f>
        <v>0</v>
      </c>
      <c r="I19" s="321">
        <f>SUM(I11:I18)</f>
        <v>0</v>
      </c>
      <c r="J19" s="665">
        <f t="shared" si="3"/>
        <v>65029</v>
      </c>
      <c r="K19" s="321">
        <f>SUM(K11:K18)</f>
        <v>24320</v>
      </c>
      <c r="L19" s="321">
        <f>SUM(L11:L18)</f>
        <v>2082</v>
      </c>
      <c r="M19" s="321">
        <f>SUM(M11:M18)</f>
        <v>171</v>
      </c>
      <c r="N19" s="665">
        <f t="shared" si="4"/>
        <v>26231</v>
      </c>
      <c r="O19" s="321">
        <f>SUM(O11:O18)</f>
        <v>0</v>
      </c>
      <c r="P19" s="321">
        <f>SUM(P11:P18)</f>
        <v>0</v>
      </c>
      <c r="Q19" s="665">
        <f t="shared" si="0"/>
        <v>26231</v>
      </c>
      <c r="R19" s="666">
        <f t="shared" si="1"/>
        <v>38798</v>
      </c>
    </row>
    <row r="20" spans="1:18" ht="15">
      <c r="A20" s="331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0">
        <f t="shared" si="1"/>
        <v>0</v>
      </c>
    </row>
    <row r="21" spans="1:18" ht="15">
      <c r="A21" s="328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0">
        <f t="shared" si="1"/>
        <v>0</v>
      </c>
    </row>
    <row r="22" spans="1:18" ht="15">
      <c r="A22" s="328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0">
        <f t="shared" si="1"/>
        <v>0</v>
      </c>
    </row>
    <row r="23" spans="1:18" ht="15">
      <c r="A23" s="329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0">
        <f t="shared" si="1"/>
        <v>0</v>
      </c>
    </row>
    <row r="24" spans="1:18" ht="15">
      <c r="A24" s="329" t="s">
        <v>524</v>
      </c>
      <c r="B24" s="312" t="s">
        <v>554</v>
      </c>
      <c r="C24" s="143" t="s">
        <v>555</v>
      </c>
      <c r="D24" s="319">
        <v>3444</v>
      </c>
      <c r="E24" s="319">
        <v>148</v>
      </c>
      <c r="F24" s="319"/>
      <c r="G24" s="320">
        <f t="shared" si="2"/>
        <v>3592</v>
      </c>
      <c r="H24" s="319"/>
      <c r="I24" s="319"/>
      <c r="J24" s="320">
        <f t="shared" si="3"/>
        <v>3592</v>
      </c>
      <c r="K24" s="319">
        <v>2911</v>
      </c>
      <c r="L24" s="319">
        <v>196</v>
      </c>
      <c r="M24" s="319"/>
      <c r="N24" s="320">
        <f t="shared" si="4"/>
        <v>3107</v>
      </c>
      <c r="O24" s="319"/>
      <c r="P24" s="319"/>
      <c r="Q24" s="320">
        <f t="shared" si="0"/>
        <v>3107</v>
      </c>
      <c r="R24" s="330">
        <f t="shared" si="1"/>
        <v>485</v>
      </c>
    </row>
    <row r="25" spans="1:18" ht="15">
      <c r="A25" s="332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0">
        <f t="shared" si="1"/>
        <v>0</v>
      </c>
    </row>
    <row r="26" spans="1:18" ht="15">
      <c r="A26" s="329" t="s">
        <v>530</v>
      </c>
      <c r="B26" s="148" t="s">
        <v>542</v>
      </c>
      <c r="C26" s="143" t="s">
        <v>558</v>
      </c>
      <c r="D26" s="319">
        <v>229</v>
      </c>
      <c r="E26" s="319">
        <v>3</v>
      </c>
      <c r="F26" s="319">
        <v>85</v>
      </c>
      <c r="G26" s="320">
        <f t="shared" si="2"/>
        <v>147</v>
      </c>
      <c r="H26" s="319"/>
      <c r="I26" s="319"/>
      <c r="J26" s="320">
        <f t="shared" si="3"/>
        <v>147</v>
      </c>
      <c r="K26" s="319">
        <v>181</v>
      </c>
      <c r="L26" s="319">
        <v>28</v>
      </c>
      <c r="M26" s="319">
        <v>85</v>
      </c>
      <c r="N26" s="320">
        <f t="shared" si="4"/>
        <v>124</v>
      </c>
      <c r="O26" s="319"/>
      <c r="P26" s="319"/>
      <c r="Q26" s="320">
        <f t="shared" si="0"/>
        <v>124</v>
      </c>
      <c r="R26" s="330">
        <f t="shared" si="1"/>
        <v>23</v>
      </c>
    </row>
    <row r="27" spans="1:18" s="119" customFormat="1" ht="15">
      <c r="A27" s="331"/>
      <c r="B27" s="313" t="s">
        <v>559</v>
      </c>
      <c r="C27" s="149" t="s">
        <v>560</v>
      </c>
      <c r="D27" s="323">
        <f>SUM(D23:D26)</f>
        <v>3673</v>
      </c>
      <c r="E27" s="323">
        <f aca="true" t="shared" si="5" ref="E27:P27">SUM(E23:E26)</f>
        <v>151</v>
      </c>
      <c r="F27" s="323">
        <f t="shared" si="5"/>
        <v>85</v>
      </c>
      <c r="G27" s="667">
        <f t="shared" si="2"/>
        <v>3739</v>
      </c>
      <c r="H27" s="323">
        <f t="shared" si="5"/>
        <v>0</v>
      </c>
      <c r="I27" s="323">
        <f t="shared" si="5"/>
        <v>0</v>
      </c>
      <c r="J27" s="667">
        <f t="shared" si="3"/>
        <v>3739</v>
      </c>
      <c r="K27" s="323">
        <f t="shared" si="5"/>
        <v>3092</v>
      </c>
      <c r="L27" s="323">
        <f t="shared" si="5"/>
        <v>224</v>
      </c>
      <c r="M27" s="323">
        <f t="shared" si="5"/>
        <v>85</v>
      </c>
      <c r="N27" s="667">
        <f t="shared" si="4"/>
        <v>3231</v>
      </c>
      <c r="O27" s="323">
        <f t="shared" si="5"/>
        <v>0</v>
      </c>
      <c r="P27" s="323">
        <f t="shared" si="5"/>
        <v>0</v>
      </c>
      <c r="Q27" s="667">
        <f t="shared" si="0"/>
        <v>3231</v>
      </c>
      <c r="R27" s="668">
        <f t="shared" si="1"/>
        <v>508</v>
      </c>
    </row>
    <row r="28" spans="1:18" ht="15">
      <c r="A28" s="328" t="s">
        <v>807</v>
      </c>
      <c r="B28" s="316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3"/>
    </row>
    <row r="29" spans="1:18" ht="15">
      <c r="A29" s="329" t="s">
        <v>521</v>
      </c>
      <c r="B29" s="317" t="s">
        <v>561</v>
      </c>
      <c r="C29" s="151" t="s">
        <v>562</v>
      </c>
      <c r="D29" s="325">
        <f>SUM(D30:D33)</f>
        <v>20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20</v>
      </c>
      <c r="H29" s="325">
        <f t="shared" si="6"/>
        <v>0</v>
      </c>
      <c r="I29" s="325">
        <f t="shared" si="6"/>
        <v>0</v>
      </c>
      <c r="J29" s="326">
        <f t="shared" si="3"/>
        <v>20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4">
        <f>J29-Q29</f>
        <v>20</v>
      </c>
    </row>
    <row r="30" spans="1:18" ht="15">
      <c r="A30" s="329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0">
        <f aca="true" t="shared" si="8" ref="R30:R41">J30-Q30</f>
        <v>0</v>
      </c>
    </row>
    <row r="31" spans="1:18" ht="15">
      <c r="A31" s="329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0">
        <f t="shared" si="8"/>
        <v>0</v>
      </c>
    </row>
    <row r="32" spans="1:18" ht="15">
      <c r="A32" s="329"/>
      <c r="B32" s="312" t="s">
        <v>113</v>
      </c>
      <c r="C32" s="143" t="s">
        <v>565</v>
      </c>
      <c r="D32" s="319">
        <v>20</v>
      </c>
      <c r="E32" s="319"/>
      <c r="F32" s="319"/>
      <c r="G32" s="320">
        <f t="shared" si="2"/>
        <v>20</v>
      </c>
      <c r="H32" s="319"/>
      <c r="I32" s="319"/>
      <c r="J32" s="320">
        <f t="shared" si="3"/>
        <v>20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0">
        <f t="shared" si="8"/>
        <v>20</v>
      </c>
    </row>
    <row r="33" spans="1:18" ht="15">
      <c r="A33" s="329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0">
        <f t="shared" si="8"/>
        <v>0</v>
      </c>
    </row>
    <row r="34" spans="1:18" ht="15">
      <c r="A34" s="329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0">
        <f t="shared" si="8"/>
        <v>0</v>
      </c>
    </row>
    <row r="35" spans="1:18" ht="15">
      <c r="A35" s="329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0">
        <f t="shared" si="8"/>
        <v>0</v>
      </c>
    </row>
    <row r="36" spans="1:18" ht="15">
      <c r="A36" s="329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0">
        <f t="shared" si="8"/>
        <v>0</v>
      </c>
    </row>
    <row r="37" spans="1:18" ht="15">
      <c r="A37" s="329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0">
        <f t="shared" si="8"/>
        <v>0</v>
      </c>
    </row>
    <row r="38" spans="1:18" ht="15">
      <c r="A38" s="329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0">
        <f t="shared" si="8"/>
        <v>0</v>
      </c>
    </row>
    <row r="39" spans="1:18" ht="15">
      <c r="A39" s="329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0">
        <f t="shared" si="8"/>
        <v>0</v>
      </c>
    </row>
    <row r="40" spans="1:18" ht="15">
      <c r="A40" s="329"/>
      <c r="B40" s="313" t="s">
        <v>577</v>
      </c>
      <c r="C40" s="147" t="s">
        <v>578</v>
      </c>
      <c r="D40" s="321">
        <f>D29+D34+D39</f>
        <v>20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20</v>
      </c>
      <c r="H40" s="321">
        <f t="shared" si="10"/>
        <v>0</v>
      </c>
      <c r="I40" s="321">
        <f t="shared" si="10"/>
        <v>0</v>
      </c>
      <c r="J40" s="320">
        <f t="shared" si="3"/>
        <v>20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0">
        <f t="shared" si="8"/>
        <v>20</v>
      </c>
    </row>
    <row r="41" spans="1:18" ht="15">
      <c r="A41" s="331" t="s">
        <v>579</v>
      </c>
      <c r="B41" s="318" t="s">
        <v>580</v>
      </c>
      <c r="C41" s="147" t="s">
        <v>581</v>
      </c>
      <c r="D41" s="319">
        <v>37</v>
      </c>
      <c r="E41" s="319"/>
      <c r="F41" s="319"/>
      <c r="G41" s="320">
        <f t="shared" si="2"/>
        <v>37</v>
      </c>
      <c r="H41" s="319"/>
      <c r="I41" s="319"/>
      <c r="J41" s="320">
        <f t="shared" si="3"/>
        <v>37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0">
        <f t="shared" si="8"/>
        <v>37</v>
      </c>
    </row>
    <row r="42" spans="1:18" ht="15.75" thickBot="1">
      <c r="A42" s="335"/>
      <c r="B42" s="336" t="s">
        <v>582</v>
      </c>
      <c r="C42" s="337" t="s">
        <v>583</v>
      </c>
      <c r="D42" s="338">
        <f>D19+D20+D21+D27+D40+D41</f>
        <v>66200</v>
      </c>
      <c r="E42" s="338">
        <f>E19+E20+E21+E27+E40+E41</f>
        <v>3101</v>
      </c>
      <c r="F42" s="338">
        <f aca="true" t="shared" si="11" ref="F42:R42">F19+F20+F21+F27+F40+F41</f>
        <v>476</v>
      </c>
      <c r="G42" s="338">
        <f t="shared" si="11"/>
        <v>68825</v>
      </c>
      <c r="H42" s="338">
        <f t="shared" si="11"/>
        <v>0</v>
      </c>
      <c r="I42" s="338">
        <f t="shared" si="11"/>
        <v>0</v>
      </c>
      <c r="J42" s="338">
        <f t="shared" si="11"/>
        <v>68825</v>
      </c>
      <c r="K42" s="338">
        <f t="shared" si="11"/>
        <v>27412</v>
      </c>
      <c r="L42" s="338">
        <f t="shared" si="11"/>
        <v>2306</v>
      </c>
      <c r="M42" s="338">
        <f t="shared" si="11"/>
        <v>256</v>
      </c>
      <c r="N42" s="338">
        <f t="shared" si="11"/>
        <v>29462</v>
      </c>
      <c r="O42" s="338">
        <f t="shared" si="11"/>
        <v>0</v>
      </c>
      <c r="P42" s="338">
        <f t="shared" si="11"/>
        <v>0</v>
      </c>
      <c r="Q42" s="338">
        <f t="shared" si="11"/>
        <v>29462</v>
      </c>
      <c r="R42" s="339">
        <f t="shared" si="11"/>
        <v>39363</v>
      </c>
    </row>
    <row r="43" spans="1:18" ht="1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">
      <c r="A45" s="489"/>
      <c r="B45" s="658" t="s">
        <v>950</v>
      </c>
      <c r="C45" s="670">
        <f>pdeReportingDate</f>
        <v>43215</v>
      </c>
      <c r="D45" s="670"/>
      <c r="E45" s="670"/>
      <c r="F45" s="670"/>
      <c r="G45" s="670"/>
      <c r="H45" s="670"/>
      <c r="I45" s="670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1" t="str">
        <f>authorName</f>
        <v>Камен Каменов</v>
      </c>
      <c r="D47" s="671"/>
      <c r="E47" s="671"/>
      <c r="F47" s="671"/>
      <c r="G47" s="671"/>
      <c r="H47" s="671"/>
      <c r="I47" s="671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2"/>
      <c r="D49" s="672"/>
      <c r="E49" s="672"/>
      <c r="F49" s="672"/>
      <c r="G49" s="672"/>
      <c r="H49" s="672"/>
      <c r="I49" s="672"/>
    </row>
    <row r="50" spans="2:9" ht="15">
      <c r="B50" s="660"/>
      <c r="C50" s="669" t="s">
        <v>965</v>
      </c>
      <c r="D50" s="669"/>
      <c r="E50" s="669"/>
      <c r="F50" s="669"/>
      <c r="G50" s="541"/>
      <c r="H50" s="44"/>
      <c r="I50" s="41"/>
    </row>
    <row r="51" spans="2:9" ht="15">
      <c r="B51" s="660"/>
      <c r="C51" s="669" t="s">
        <v>952</v>
      </c>
      <c r="D51" s="669"/>
      <c r="E51" s="669"/>
      <c r="F51" s="669"/>
      <c r="G51" s="541"/>
      <c r="H51" s="44"/>
      <c r="I51" s="41"/>
    </row>
    <row r="52" spans="2:9" ht="15">
      <c r="B52" s="660"/>
      <c r="C52" s="669" t="s">
        <v>952</v>
      </c>
      <c r="D52" s="669"/>
      <c r="E52" s="669"/>
      <c r="F52" s="669"/>
      <c r="G52" s="541"/>
      <c r="H52" s="44"/>
      <c r="I52" s="41"/>
    </row>
    <row r="53" spans="2:9" ht="15">
      <c r="B53" s="660"/>
      <c r="C53" s="669" t="s">
        <v>952</v>
      </c>
      <c r="D53" s="669"/>
      <c r="E53" s="669"/>
      <c r="F53" s="669"/>
      <c r="G53" s="541"/>
      <c r="H53" s="44"/>
      <c r="I53" s="41"/>
    </row>
    <row r="54" spans="2:9" ht="15">
      <c r="B54" s="660"/>
      <c r="C54" s="669"/>
      <c r="D54" s="669"/>
      <c r="E54" s="669"/>
      <c r="F54" s="669"/>
      <c r="G54" s="541"/>
      <c r="H54" s="44"/>
      <c r="I54" s="41"/>
    </row>
    <row r="55" spans="2:9" ht="15">
      <c r="B55" s="660"/>
      <c r="C55" s="669"/>
      <c r="D55" s="669"/>
      <c r="E55" s="669"/>
      <c r="F55" s="669"/>
      <c r="G55" s="541"/>
      <c r="H55" s="44"/>
      <c r="I55" s="41"/>
    </row>
    <row r="56" spans="2:9" ht="15">
      <c r="B56" s="660"/>
      <c r="C56" s="669"/>
      <c r="D56" s="669"/>
      <c r="E56" s="669"/>
      <c r="F56" s="669"/>
      <c r="G56" s="541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31.12.2017 г.</v>
      </c>
      <c r="B5" s="477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4" t="s">
        <v>588</v>
      </c>
      <c r="E8" s="355"/>
      <c r="F8" s="118"/>
    </row>
    <row r="9" spans="1:6" s="119" customFormat="1" ht="15">
      <c r="A9" s="700"/>
      <c r="B9" s="702"/>
      <c r="C9" s="698"/>
      <c r="D9" s="122" t="s">
        <v>589</v>
      </c>
      <c r="E9" s="356" t="s">
        <v>590</v>
      </c>
      <c r="F9" s="118"/>
    </row>
    <row r="10" spans="1:6" s="119" customFormat="1" ht="15.7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5.7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">
      <c r="A12" s="362" t="s">
        <v>593</v>
      </c>
      <c r="B12" s="353"/>
      <c r="C12" s="372"/>
      <c r="D12" s="372"/>
      <c r="E12" s="363"/>
      <c r="F12" s="124"/>
    </row>
    <row r="13" spans="1:6" ht="15">
      <c r="A13" s="359" t="s">
        <v>594</v>
      </c>
      <c r="B13" s="126" t="s">
        <v>595</v>
      </c>
      <c r="C13" s="351">
        <f>SUM(C14:C16)</f>
        <v>200</v>
      </c>
      <c r="D13" s="351">
        <f>SUM(D14:D16)</f>
        <v>0</v>
      </c>
      <c r="E13" s="358">
        <f>SUM(E14:E16)</f>
        <v>200</v>
      </c>
      <c r="F13" s="124"/>
    </row>
    <row r="14" spans="1:6" ht="15">
      <c r="A14" s="359" t="s">
        <v>596</v>
      </c>
      <c r="B14" s="126" t="s">
        <v>597</v>
      </c>
      <c r="C14" s="357">
        <v>200</v>
      </c>
      <c r="D14" s="357"/>
      <c r="E14" s="358">
        <f aca="true" t="shared" si="0" ref="E14:E44">C14-D14</f>
        <v>200</v>
      </c>
      <c r="F14" s="124"/>
    </row>
    <row r="15" spans="1:6" ht="1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5.75" thickBot="1">
      <c r="A21" s="373" t="s">
        <v>609</v>
      </c>
      <c r="B21" s="374" t="s">
        <v>610</v>
      </c>
      <c r="C21" s="429">
        <f>C13+C17+C18</f>
        <v>200</v>
      </c>
      <c r="D21" s="429">
        <f>D13+D17+D18</f>
        <v>0</v>
      </c>
      <c r="E21" s="430">
        <f>E13+E17+E18</f>
        <v>200</v>
      </c>
      <c r="F21" s="124"/>
    </row>
    <row r="22" spans="1:6" ht="1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">
      <c r="A23" s="359" t="s">
        <v>612</v>
      </c>
      <c r="B23" s="123" t="s">
        <v>613</v>
      </c>
      <c r="C23" s="432">
        <f>'1-Баланс'!C55</f>
        <v>307</v>
      </c>
      <c r="D23" s="432"/>
      <c r="E23" s="431">
        <f t="shared" si="0"/>
        <v>307</v>
      </c>
      <c r="F23" s="124"/>
    </row>
    <row r="24" spans="1:6" ht="15.75" thickBot="1">
      <c r="A24" s="377"/>
      <c r="B24" s="360"/>
      <c r="C24" s="378"/>
      <c r="D24" s="361"/>
      <c r="E24" s="379"/>
      <c r="F24" s="124"/>
    </row>
    <row r="25" spans="1:6" ht="15">
      <c r="A25" s="368" t="s">
        <v>614</v>
      </c>
      <c r="B25" s="375"/>
      <c r="C25" s="369"/>
      <c r="D25" s="370"/>
      <c r="E25" s="371"/>
      <c r="F25" s="124"/>
    </row>
    <row r="26" spans="1:6" ht="15">
      <c r="A26" s="359" t="s">
        <v>615</v>
      </c>
      <c r="B26" s="126" t="s">
        <v>616</v>
      </c>
      <c r="C26" s="351">
        <f>SUM(C27:C29)</f>
        <v>242</v>
      </c>
      <c r="D26" s="351">
        <f>SUM(D27:D29)</f>
        <v>242</v>
      </c>
      <c r="E26" s="358">
        <f>SUM(E27:E29)</f>
        <v>0</v>
      </c>
      <c r="F26" s="124"/>
    </row>
    <row r="27" spans="1:6" ht="15">
      <c r="A27" s="359" t="s">
        <v>617</v>
      </c>
      <c r="B27" s="126" t="s">
        <v>618</v>
      </c>
      <c r="C27" s="357">
        <v>181</v>
      </c>
      <c r="D27" s="357">
        <f>C27</f>
        <v>181</v>
      </c>
      <c r="E27" s="358">
        <f t="shared" si="0"/>
        <v>0</v>
      </c>
      <c r="F27" s="124"/>
    </row>
    <row r="28" spans="1:6" ht="15">
      <c r="A28" s="359" t="s">
        <v>619</v>
      </c>
      <c r="B28" s="126" t="s">
        <v>620</v>
      </c>
      <c r="C28" s="357">
        <v>61</v>
      </c>
      <c r="D28" s="357">
        <f>C28</f>
        <v>61</v>
      </c>
      <c r="E28" s="358">
        <f t="shared" si="0"/>
        <v>0</v>
      </c>
      <c r="F28" s="124"/>
    </row>
    <row r="29" spans="1:6" ht="1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">
      <c r="A30" s="359" t="s">
        <v>623</v>
      </c>
      <c r="B30" s="126" t="s">
        <v>624</v>
      </c>
      <c r="C30" s="357">
        <f>'1-Баланс'!C69</f>
        <v>5663</v>
      </c>
      <c r="D30" s="357">
        <f>C30</f>
        <v>5663</v>
      </c>
      <c r="E30" s="358">
        <f t="shared" si="0"/>
        <v>0</v>
      </c>
      <c r="F30" s="124"/>
    </row>
    <row r="31" spans="1:6" ht="15">
      <c r="A31" s="359" t="s">
        <v>625</v>
      </c>
      <c r="B31" s="126" t="s">
        <v>626</v>
      </c>
      <c r="C31" s="357">
        <f>'1-Баланс'!C70</f>
        <v>805</v>
      </c>
      <c r="D31" s="357">
        <f>C31</f>
        <v>805</v>
      </c>
      <c r="E31" s="358">
        <f t="shared" si="0"/>
        <v>0</v>
      </c>
      <c r="F31" s="124"/>
    </row>
    <row r="32" spans="1:6" ht="15">
      <c r="A32" s="359" t="s">
        <v>627</v>
      </c>
      <c r="B32" s="126" t="s">
        <v>628</v>
      </c>
      <c r="C32" s="357">
        <f>'1-Баланс'!C71</f>
        <v>972</v>
      </c>
      <c r="D32" s="357">
        <f>C32</f>
        <v>972</v>
      </c>
      <c r="E32" s="358">
        <f t="shared" si="0"/>
        <v>0</v>
      </c>
      <c r="F32" s="124"/>
    </row>
    <row r="33" spans="1:6" ht="1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">
      <c r="A39" s="359" t="s">
        <v>641</v>
      </c>
      <c r="B39" s="126" t="s">
        <v>642</v>
      </c>
      <c r="C39" s="357">
        <f>'1-Баланс'!C73</f>
        <v>0</v>
      </c>
      <c r="D39" s="357">
        <f>C39</f>
        <v>0</v>
      </c>
      <c r="E39" s="358">
        <f t="shared" si="0"/>
        <v>0</v>
      </c>
      <c r="F39" s="124"/>
    </row>
    <row r="40" spans="1:6" ht="15">
      <c r="A40" s="359" t="s">
        <v>643</v>
      </c>
      <c r="B40" s="126" t="s">
        <v>644</v>
      </c>
      <c r="C40" s="351">
        <f>SUM(C41:C44)</f>
        <v>664</v>
      </c>
      <c r="D40" s="351">
        <f>SUM(D41:D44)</f>
        <v>664</v>
      </c>
      <c r="E40" s="358">
        <f>SUM(E41:E44)</f>
        <v>0</v>
      </c>
      <c r="F40" s="124"/>
    </row>
    <row r="41" spans="1:6" ht="1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">
      <c r="A44" s="359" t="s">
        <v>651</v>
      </c>
      <c r="B44" s="126" t="s">
        <v>652</v>
      </c>
      <c r="C44" s="357">
        <f>'1-Баланс'!C75</f>
        <v>664</v>
      </c>
      <c r="D44" s="357">
        <f>C44</f>
        <v>664</v>
      </c>
      <c r="E44" s="358">
        <f t="shared" si="0"/>
        <v>0</v>
      </c>
      <c r="F44" s="124"/>
    </row>
    <row r="45" spans="1:6" ht="15.75" thickBot="1">
      <c r="A45" s="380" t="s">
        <v>653</v>
      </c>
      <c r="B45" s="381" t="s">
        <v>654</v>
      </c>
      <c r="C45" s="427">
        <f>C26+C30+C31+C33+C32+C34+C35+C40</f>
        <v>8346</v>
      </c>
      <c r="D45" s="427">
        <f>D26+D30+D31+D33+D32+D34+D35+D40</f>
        <v>8346</v>
      </c>
      <c r="E45" s="428">
        <f>E26+E30+E31+E33+E32+E34+E35+E40</f>
        <v>0</v>
      </c>
      <c r="F45" s="124"/>
    </row>
    <row r="46" spans="1:6" ht="15.75" thickBot="1">
      <c r="A46" s="382" t="s">
        <v>655</v>
      </c>
      <c r="B46" s="383" t="s">
        <v>656</v>
      </c>
      <c r="C46" s="433">
        <f>C45+C23+C21+C11</f>
        <v>8853</v>
      </c>
      <c r="D46" s="433">
        <f>D45+D23+D21+D11</f>
        <v>8346</v>
      </c>
      <c r="E46" s="434">
        <f>E45+E23+E21+E11</f>
        <v>507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4" t="s">
        <v>659</v>
      </c>
      <c r="E50" s="354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">
      <c r="A53" s="362" t="s">
        <v>661</v>
      </c>
      <c r="B53" s="394"/>
      <c r="C53" s="395"/>
      <c r="D53" s="395"/>
      <c r="E53" s="395"/>
      <c r="F53" s="396"/>
    </row>
    <row r="54" spans="1:6" ht="1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59" t="s">
        <v>669</v>
      </c>
      <c r="B58" s="126" t="s">
        <v>670</v>
      </c>
      <c r="C58" s="129">
        <f>C59+C61</f>
        <v>11933</v>
      </c>
      <c r="D58" s="129">
        <f>D59+D61</f>
        <v>0</v>
      </c>
      <c r="E58" s="127">
        <f t="shared" si="1"/>
        <v>11933</v>
      </c>
      <c r="F58" s="387">
        <f>F59+F61</f>
        <v>0</v>
      </c>
    </row>
    <row r="59" spans="1:6" ht="15">
      <c r="A59" s="359" t="s">
        <v>671</v>
      </c>
      <c r="B59" s="126" t="s">
        <v>672</v>
      </c>
      <c r="C59" s="188">
        <f>'1-Баланс'!G45</f>
        <v>11933</v>
      </c>
      <c r="D59" s="188"/>
      <c r="E59" s="127">
        <f t="shared" si="1"/>
        <v>11933</v>
      </c>
      <c r="F59" s="187"/>
    </row>
    <row r="60" spans="1:6" ht="1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59" t="s">
        <v>682</v>
      </c>
      <c r="B66" s="126" t="s">
        <v>683</v>
      </c>
      <c r="C66" s="188">
        <f>'1-Баланс'!G49</f>
        <v>2079</v>
      </c>
      <c r="D66" s="188"/>
      <c r="E66" s="127">
        <f t="shared" si="1"/>
        <v>2079</v>
      </c>
      <c r="F66" s="187"/>
    </row>
    <row r="67" spans="1:6" ht="15">
      <c r="A67" s="359" t="s">
        <v>684</v>
      </c>
      <c r="B67" s="126" t="s">
        <v>685</v>
      </c>
      <c r="C67" s="188">
        <f>C66</f>
        <v>2079</v>
      </c>
      <c r="D67" s="188"/>
      <c r="E67" s="127">
        <f t="shared" si="1"/>
        <v>2079</v>
      </c>
      <c r="F67" s="187"/>
    </row>
    <row r="68" spans="1:6" ht="15.75" thickBot="1">
      <c r="A68" s="373" t="s">
        <v>686</v>
      </c>
      <c r="B68" s="374" t="s">
        <v>687</v>
      </c>
      <c r="C68" s="424">
        <f>C54+C58+C63+C64+C65+C66</f>
        <v>14012</v>
      </c>
      <c r="D68" s="424">
        <f>D54+D58+D63+D64+D65+D66</f>
        <v>0</v>
      </c>
      <c r="E68" s="425">
        <f t="shared" si="1"/>
        <v>14012</v>
      </c>
      <c r="F68" s="426">
        <f>F54+F58+F63+F64+F65+F66</f>
        <v>0</v>
      </c>
    </row>
    <row r="69" spans="1:6" ht="15">
      <c r="A69" s="368" t="s">
        <v>688</v>
      </c>
      <c r="B69" s="120"/>
      <c r="C69" s="391"/>
      <c r="D69" s="391"/>
      <c r="E69" s="392"/>
      <c r="F69" s="393"/>
    </row>
    <row r="70" spans="1:6" ht="15">
      <c r="A70" s="359" t="s">
        <v>689</v>
      </c>
      <c r="B70" s="134" t="s">
        <v>690</v>
      </c>
      <c r="C70" s="188">
        <f>'1-Баланс'!G54</f>
        <v>997</v>
      </c>
      <c r="D70" s="188"/>
      <c r="E70" s="127">
        <f t="shared" si="1"/>
        <v>997</v>
      </c>
      <c r="F70" s="187"/>
    </row>
    <row r="71" spans="1:6" ht="15.75" thickBot="1">
      <c r="A71" s="397"/>
      <c r="B71" s="117"/>
      <c r="C71" s="398"/>
      <c r="D71" s="398"/>
      <c r="E71" s="399"/>
      <c r="F71" s="400"/>
    </row>
    <row r="72" spans="1:6" ht="15">
      <c r="A72" s="362" t="s">
        <v>691</v>
      </c>
      <c r="B72" s="394"/>
      <c r="C72" s="403"/>
      <c r="D72" s="403"/>
      <c r="E72" s="404"/>
      <c r="F72" s="405"/>
    </row>
    <row r="73" spans="1:6" ht="15">
      <c r="A73" s="359" t="s">
        <v>662</v>
      </c>
      <c r="B73" s="126" t="s">
        <v>692</v>
      </c>
      <c r="C73" s="128">
        <f>SUM(C74:C76)</f>
        <v>17</v>
      </c>
      <c r="D73" s="128">
        <f>SUM(D74:D76)</f>
        <v>17</v>
      </c>
      <c r="E73" s="128">
        <f>SUM(E74:E76)</f>
        <v>0</v>
      </c>
      <c r="F73" s="389">
        <f>SUM(F74:F76)</f>
        <v>0</v>
      </c>
    </row>
    <row r="74" spans="1:6" ht="1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59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90" t="s">
        <v>697</v>
      </c>
      <c r="B76" s="126" t="s">
        <v>698</v>
      </c>
      <c r="C76" s="188">
        <v>17</v>
      </c>
      <c r="D76" s="188">
        <f>C76</f>
        <v>17</v>
      </c>
      <c r="E76" s="127">
        <f t="shared" si="1"/>
        <v>0</v>
      </c>
      <c r="F76" s="187"/>
    </row>
    <row r="77" spans="1:6" ht="30.75">
      <c r="A77" s="359" t="s">
        <v>669</v>
      </c>
      <c r="B77" s="126" t="s">
        <v>699</v>
      </c>
      <c r="C77" s="129">
        <f>C78+C80</f>
        <v>3825</v>
      </c>
      <c r="D77" s="129">
        <f>D78+D80</f>
        <v>3825</v>
      </c>
      <c r="E77" s="129">
        <f>E78+E80</f>
        <v>0</v>
      </c>
      <c r="F77" s="387">
        <f>F78+F80</f>
        <v>0</v>
      </c>
    </row>
    <row r="78" spans="1:6" ht="15">
      <c r="A78" s="359" t="s">
        <v>700</v>
      </c>
      <c r="B78" s="126" t="s">
        <v>701</v>
      </c>
      <c r="C78" s="188">
        <f>'1-Баланс'!G59</f>
        <v>3825</v>
      </c>
      <c r="D78" s="188">
        <f>C78</f>
        <v>3825</v>
      </c>
      <c r="E78" s="127">
        <f t="shared" si="1"/>
        <v>0</v>
      </c>
      <c r="F78" s="187"/>
    </row>
    <row r="79" spans="1:6" ht="1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59" t="s">
        <v>707</v>
      </c>
      <c r="B82" s="126" t="s">
        <v>708</v>
      </c>
      <c r="C82" s="129">
        <f>SUM(C83:C86)</f>
        <v>637</v>
      </c>
      <c r="D82" s="129">
        <f>SUM(D83:D86)</f>
        <v>637</v>
      </c>
      <c r="E82" s="129">
        <f>SUM(E83:E86)</f>
        <v>0</v>
      </c>
      <c r="F82" s="387">
        <f>SUM(F83:F86)</f>
        <v>0</v>
      </c>
    </row>
    <row r="83" spans="1:6" ht="1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59" t="s">
        <v>715</v>
      </c>
      <c r="B86" s="126" t="s">
        <v>716</v>
      </c>
      <c r="C86" s="188">
        <f>'1-Баланс'!G60</f>
        <v>637</v>
      </c>
      <c r="D86" s="188">
        <f>C86</f>
        <v>637</v>
      </c>
      <c r="E86" s="127">
        <f t="shared" si="1"/>
        <v>0</v>
      </c>
      <c r="F86" s="187"/>
    </row>
    <row r="87" spans="1:6" ht="15">
      <c r="A87" s="359" t="s">
        <v>717</v>
      </c>
      <c r="B87" s="126" t="s">
        <v>718</v>
      </c>
      <c r="C87" s="125">
        <f>SUM(C88:C92)+C96</f>
        <v>9749</v>
      </c>
      <c r="D87" s="125">
        <f>SUM(D88:D92)+D96</f>
        <v>9749</v>
      </c>
      <c r="E87" s="125">
        <f>SUM(E88:E92)+E96</f>
        <v>0</v>
      </c>
      <c r="F87" s="386">
        <f>SUM(F88:F92)+F96</f>
        <v>0</v>
      </c>
    </row>
    <row r="88" spans="1:6" ht="1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59" t="s">
        <v>721</v>
      </c>
      <c r="B89" s="126" t="s">
        <v>722</v>
      </c>
      <c r="C89" s="188">
        <f>'1-Баланс'!G64</f>
        <v>8038</v>
      </c>
      <c r="D89" s="188">
        <f>C89</f>
        <v>8038</v>
      </c>
      <c r="E89" s="127">
        <f t="shared" si="1"/>
        <v>0</v>
      </c>
      <c r="F89" s="187"/>
    </row>
    <row r="90" spans="1:6" ht="15">
      <c r="A90" s="359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">
      <c r="A91" s="359" t="s">
        <v>725</v>
      </c>
      <c r="B91" s="126" t="s">
        <v>726</v>
      </c>
      <c r="C91" s="188">
        <f>'1-Баланс'!G66</f>
        <v>426</v>
      </c>
      <c r="D91" s="188">
        <f>C91</f>
        <v>426</v>
      </c>
      <c r="E91" s="127">
        <f t="shared" si="1"/>
        <v>0</v>
      </c>
      <c r="F91" s="187"/>
    </row>
    <row r="92" spans="1:6" ht="15">
      <c r="A92" s="359" t="s">
        <v>727</v>
      </c>
      <c r="B92" s="126" t="s">
        <v>728</v>
      </c>
      <c r="C92" s="129">
        <f>SUM(C93:C95)</f>
        <v>1111</v>
      </c>
      <c r="D92" s="129">
        <f>SUM(D93:D95)</f>
        <v>1111</v>
      </c>
      <c r="E92" s="129">
        <f>SUM(E93:E95)</f>
        <v>0</v>
      </c>
      <c r="F92" s="387">
        <f>SUM(F93:F95)</f>
        <v>0</v>
      </c>
    </row>
    <row r="93" spans="1:6" ht="15">
      <c r="A93" s="359" t="s">
        <v>729</v>
      </c>
      <c r="B93" s="126" t="s">
        <v>730</v>
      </c>
      <c r="C93" s="188">
        <v>107</v>
      </c>
      <c r="D93" s="188">
        <f>C93</f>
        <v>107</v>
      </c>
      <c r="E93" s="127">
        <f t="shared" si="1"/>
        <v>0</v>
      </c>
      <c r="F93" s="187"/>
    </row>
    <row r="94" spans="1:6" ht="15">
      <c r="A94" s="359" t="s">
        <v>637</v>
      </c>
      <c r="B94" s="126" t="s">
        <v>731</v>
      </c>
      <c r="C94" s="188">
        <v>195</v>
      </c>
      <c r="D94" s="188">
        <f>C94</f>
        <v>195</v>
      </c>
      <c r="E94" s="127">
        <f t="shared" si="1"/>
        <v>0</v>
      </c>
      <c r="F94" s="187"/>
    </row>
    <row r="95" spans="1:6" ht="15">
      <c r="A95" s="359" t="s">
        <v>641</v>
      </c>
      <c r="B95" s="126" t="s">
        <v>732</v>
      </c>
      <c r="C95" s="188">
        <v>809</v>
      </c>
      <c r="D95" s="188">
        <f>C95</f>
        <v>809</v>
      </c>
      <c r="E95" s="127">
        <f t="shared" si="1"/>
        <v>0</v>
      </c>
      <c r="F95" s="187"/>
    </row>
    <row r="96" spans="1:6" ht="15">
      <c r="A96" s="359" t="s">
        <v>733</v>
      </c>
      <c r="B96" s="126" t="s">
        <v>734</v>
      </c>
      <c r="C96" s="188">
        <f>'1-Баланс'!G67</f>
        <v>174</v>
      </c>
      <c r="D96" s="188">
        <f>C96</f>
        <v>174</v>
      </c>
      <c r="E96" s="127">
        <f t="shared" si="1"/>
        <v>0</v>
      </c>
      <c r="F96" s="187"/>
    </row>
    <row r="97" spans="1:6" ht="15">
      <c r="A97" s="359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5.75" thickBot="1">
      <c r="A98" s="373" t="s">
        <v>737</v>
      </c>
      <c r="B98" s="374" t="s">
        <v>738</v>
      </c>
      <c r="C98" s="422">
        <f>C87+C82+C77+C73+C97</f>
        <v>14229</v>
      </c>
      <c r="D98" s="422">
        <f>D87+D82+D77+D73+D97</f>
        <v>14229</v>
      </c>
      <c r="E98" s="422">
        <f>E87+E82+E77+E73+E97</f>
        <v>0</v>
      </c>
      <c r="F98" s="423">
        <f>F87+F82+F77+F73+F97</f>
        <v>0</v>
      </c>
    </row>
    <row r="99" spans="1:6" ht="15.75" thickBot="1">
      <c r="A99" s="401" t="s">
        <v>739</v>
      </c>
      <c r="B99" s="402" t="s">
        <v>740</v>
      </c>
      <c r="C99" s="416">
        <f>C98+C70+C68</f>
        <v>29238</v>
      </c>
      <c r="D99" s="416">
        <f>D98+D70+D68</f>
        <v>14229</v>
      </c>
      <c r="E99" s="416">
        <f>E98+E70+E68</f>
        <v>15009</v>
      </c>
      <c r="F99" s="417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5.7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5.7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5.7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950</v>
      </c>
      <c r="B111" s="670">
        <f>pdeReportingDate</f>
        <v>43215</v>
      </c>
      <c r="C111" s="670"/>
      <c r="D111" s="670"/>
      <c r="E111" s="670"/>
      <c r="F111" s="670"/>
      <c r="G111" s="51"/>
      <c r="H111" s="51"/>
    </row>
    <row r="112" spans="1:8" ht="15">
      <c r="A112" s="658"/>
      <c r="B112" s="670"/>
      <c r="C112" s="670"/>
      <c r="D112" s="670"/>
      <c r="E112" s="670"/>
      <c r="F112" s="670"/>
      <c r="G112" s="51"/>
      <c r="H112" s="51"/>
    </row>
    <row r="113" spans="1:8" ht="15">
      <c r="A113" s="659" t="s">
        <v>8</v>
      </c>
      <c r="B113" s="671" t="str">
        <f>authorName</f>
        <v>Камен Каменов</v>
      </c>
      <c r="C113" s="671"/>
      <c r="D113" s="671"/>
      <c r="E113" s="671"/>
      <c r="F113" s="671"/>
      <c r="G113" s="75"/>
      <c r="H113" s="75"/>
    </row>
    <row r="114" spans="1:8" ht="15">
      <c r="A114" s="659"/>
      <c r="B114" s="671"/>
      <c r="C114" s="671"/>
      <c r="D114" s="671"/>
      <c r="E114" s="671"/>
      <c r="F114" s="671"/>
      <c r="G114" s="75"/>
      <c r="H114" s="75"/>
    </row>
    <row r="115" spans="1:8" ht="15">
      <c r="A115" s="659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0"/>
      <c r="B116" s="669" t="s">
        <v>965</v>
      </c>
      <c r="C116" s="669"/>
      <c r="D116" s="669"/>
      <c r="E116" s="669"/>
      <c r="F116" s="669"/>
      <c r="G116" s="660"/>
      <c r="H116" s="660"/>
    </row>
    <row r="117" spans="1:8" ht="15.75" customHeight="1">
      <c r="A117" s="660"/>
      <c r="B117" s="669" t="s">
        <v>952</v>
      </c>
      <c r="C117" s="669"/>
      <c r="D117" s="669"/>
      <c r="E117" s="669"/>
      <c r="F117" s="669"/>
      <c r="G117" s="660"/>
      <c r="H117" s="660"/>
    </row>
    <row r="118" spans="1:8" ht="15.75" customHeight="1">
      <c r="A118" s="660"/>
      <c r="B118" s="669" t="s">
        <v>952</v>
      </c>
      <c r="C118" s="669"/>
      <c r="D118" s="669"/>
      <c r="E118" s="669"/>
      <c r="F118" s="669"/>
      <c r="G118" s="660"/>
      <c r="H118" s="660"/>
    </row>
    <row r="119" spans="1:8" ht="15.75" customHeight="1">
      <c r="A119" s="660"/>
      <c r="B119" s="669" t="s">
        <v>952</v>
      </c>
      <c r="C119" s="669"/>
      <c r="D119" s="669"/>
      <c r="E119" s="669"/>
      <c r="F119" s="669"/>
      <c r="G119" s="660"/>
      <c r="H119" s="660"/>
    </row>
    <row r="120" spans="1:8" ht="15">
      <c r="A120" s="660"/>
      <c r="B120" s="669"/>
      <c r="C120" s="669"/>
      <c r="D120" s="669"/>
      <c r="E120" s="669"/>
      <c r="F120" s="669"/>
      <c r="G120" s="660"/>
      <c r="H120" s="660"/>
    </row>
    <row r="121" spans="1:8" ht="15">
      <c r="A121" s="660"/>
      <c r="B121" s="669"/>
      <c r="C121" s="669"/>
      <c r="D121" s="669"/>
      <c r="E121" s="669"/>
      <c r="F121" s="669"/>
      <c r="G121" s="660"/>
      <c r="H121" s="660"/>
    </row>
    <row r="122" spans="1:8" ht="15">
      <c r="A122" s="660"/>
      <c r="B122" s="669"/>
      <c r="C122" s="669"/>
      <c r="D122" s="669"/>
      <c r="E122" s="669"/>
      <c r="F122" s="669"/>
      <c r="G122" s="660"/>
      <c r="H122" s="660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1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12"/>
      <c r="B9" s="709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12"/>
      <c r="B10" s="709"/>
      <c r="C10" s="714"/>
      <c r="D10" s="714"/>
      <c r="E10" s="714"/>
      <c r="F10" s="714"/>
      <c r="G10" s="106" t="s">
        <v>516</v>
      </c>
      <c r="H10" s="106" t="s">
        <v>517</v>
      </c>
      <c r="I10" s="707"/>
    </row>
    <row r="11" spans="1:9" s="107" customFormat="1" ht="15.7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5.7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">
      <c r="A20" s="437" t="s">
        <v>762</v>
      </c>
      <c r="B20" s="108" t="s">
        <v>772</v>
      </c>
      <c r="C20" s="438"/>
      <c r="D20" s="438"/>
      <c r="E20" s="438"/>
      <c r="F20" s="438">
        <v>11</v>
      </c>
      <c r="G20" s="438"/>
      <c r="H20" s="438"/>
      <c r="I20" s="439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11</v>
      </c>
      <c r="G27" s="445">
        <f t="shared" si="2"/>
        <v>0</v>
      </c>
      <c r="H27" s="445">
        <f t="shared" si="2"/>
        <v>0</v>
      </c>
      <c r="I27" s="446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9" s="107" customFormat="1" ht="1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">
      <c r="A31" s="658" t="s">
        <v>950</v>
      </c>
      <c r="B31" s="670">
        <f>pdeReportingDate</f>
        <v>43215</v>
      </c>
      <c r="C31" s="670"/>
      <c r="D31" s="670"/>
      <c r="E31" s="670"/>
      <c r="F31" s="670"/>
      <c r="G31" s="115"/>
      <c r="H31" s="115"/>
      <c r="I31" s="115"/>
    </row>
    <row r="32" spans="1:9" s="107" customFormat="1" ht="15">
      <c r="A32" s="658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">
      <c r="A33" s="659" t="s">
        <v>8</v>
      </c>
      <c r="B33" s="671" t="str">
        <f>authorName</f>
        <v>Камен Каменов</v>
      </c>
      <c r="C33" s="671"/>
      <c r="D33" s="671"/>
      <c r="E33" s="671"/>
      <c r="F33" s="671"/>
      <c r="G33" s="115"/>
      <c r="H33" s="115"/>
      <c r="I33" s="115"/>
    </row>
    <row r="34" spans="1:9" s="107" customFormat="1" ht="15">
      <c r="A34" s="659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">
      <c r="A35" s="659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0"/>
      <c r="B36" s="669" t="s">
        <v>965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0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0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0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">
      <c r="A40" s="660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">
      <c r="A41" s="660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">
      <c r="A42" s="660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">
      <c r="A2" s="630" t="str">
        <f>CONCATENATE("на информацията, въведена в справките на ",UPPER(pdeName))</f>
        <v>на информацията, въведена в справките на БИЛБОРД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">
      <c r="A3" s="630" t="str">
        <f>CONCATENATE("за периода от ",TEXT(startDate,"dd.mm.yyyy г.")," до ",TEXT(endDate,"dd.mm.yyyy г."))</f>
        <v>за периода от 01.01.2017 г. до 31.12.2017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52572</v>
      </c>
      <c r="D6" s="641">
        <f aca="true" t="shared" si="0" ref="D6:D15">C6-E6</f>
        <v>0</v>
      </c>
      <c r="E6" s="640">
        <f>'1-Баланс'!G95</f>
        <v>52572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21002</v>
      </c>
      <c r="D7" s="641">
        <f t="shared" si="0"/>
        <v>6002</v>
      </c>
      <c r="E7" s="640">
        <f>'1-Баланс'!G18</f>
        <v>15000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399</v>
      </c>
      <c r="D8" s="641">
        <f t="shared" si="0"/>
        <v>0</v>
      </c>
      <c r="E8" s="640">
        <f>ABS('2-Отчет за доходите'!C44)-ABS('2-Отчет за доходите'!G44)</f>
        <v>399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2163</v>
      </c>
      <c r="D9" s="641">
        <f t="shared" si="0"/>
        <v>0</v>
      </c>
      <c r="E9" s="640">
        <f>'3-Отчет за паричния поток'!C45</f>
        <v>2163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2308</v>
      </c>
      <c r="D10" s="641">
        <f t="shared" si="0"/>
        <v>0</v>
      </c>
      <c r="E10" s="640">
        <f>'3-Отчет за паричния поток'!C46</f>
        <v>2308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21002</v>
      </c>
      <c r="D11" s="641">
        <f t="shared" si="0"/>
        <v>0</v>
      </c>
      <c r="E11" s="640">
        <f>'4-Отчет за собствения капитал'!L34</f>
        <v>21002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20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2018-04-27T08:02:05Z</dcterms:modified>
  <cp:category/>
  <cp:version/>
  <cp:contentType/>
  <cp:contentStatus/>
</cp:coreProperties>
</file>