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sho\Desktop\za podpis\"/>
    </mc:Choice>
  </mc:AlternateContent>
  <bookViews>
    <workbookView xWindow="-120" yWindow="-120" windowWidth="29040" windowHeight="175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 s="1"/>
  <c r="H978" i="2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Q38" i="8" s="1"/>
  <c r="H87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J33" i="8" s="1"/>
  <c r="R33" i="8" s="1"/>
  <c r="H900" i="2" s="1"/>
  <c r="N32" i="8"/>
  <c r="H779" i="2" s="1"/>
  <c r="Q32" i="8"/>
  <c r="H869" i="2" s="1"/>
  <c r="G32" i="8"/>
  <c r="N31" i="8"/>
  <c r="Q31" i="8" s="1"/>
  <c r="H868" i="2" s="1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589" i="2"/>
  <c r="H829" i="2"/>
  <c r="H747" i="2"/>
  <c r="H979" i="2"/>
  <c r="H950" i="2"/>
  <c r="E15" i="14"/>
  <c r="D15" i="14" s="1"/>
  <c r="H64" i="2"/>
  <c r="H918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218" i="2"/>
  <c r="H772" i="2"/>
  <c r="H1193" i="2"/>
  <c r="F107" i="9"/>
  <c r="H1195" i="2" s="1"/>
  <c r="H228" i="2"/>
  <c r="L23" i="7"/>
  <c r="H426" i="2" s="1"/>
  <c r="H1002" i="2"/>
  <c r="H231" i="2"/>
  <c r="E41" i="8"/>
  <c r="H512" i="2"/>
  <c r="H785" i="2"/>
  <c r="P41" i="8"/>
  <c r="H848" i="2" s="1"/>
  <c r="H569" i="2"/>
  <c r="J32" i="8"/>
  <c r="H659" i="2" s="1"/>
  <c r="H577" i="2"/>
  <c r="J40" i="8"/>
  <c r="B50" i="5"/>
  <c r="B38" i="7"/>
  <c r="C46" i="8"/>
  <c r="B31" i="10"/>
  <c r="B52" i="5"/>
  <c r="B40" i="7"/>
  <c r="C48" i="8"/>
  <c r="H667" i="2"/>
  <c r="Q39" i="8"/>
  <c r="H876" i="2" s="1"/>
  <c r="D3" i="12" l="1"/>
  <c r="E73" i="9"/>
  <c r="H1110" i="2" s="1"/>
  <c r="E40" i="9"/>
  <c r="H1001" i="2" s="1"/>
  <c r="H775" i="2"/>
  <c r="H773" i="2"/>
  <c r="H563" i="2"/>
  <c r="H764" i="2"/>
  <c r="H558" i="2"/>
  <c r="H170" i="2"/>
  <c r="G36" i="5"/>
  <c r="H174" i="2" s="1"/>
  <c r="E26" i="9"/>
  <c r="H987" i="2" s="1"/>
  <c r="H579" i="2"/>
  <c r="H781" i="2"/>
  <c r="N28" i="8"/>
  <c r="Q28" i="8" s="1"/>
  <c r="H866" i="2" s="1"/>
  <c r="H161" i="2"/>
  <c r="Q22" i="8"/>
  <c r="H861" i="2" s="1"/>
  <c r="M17" i="7"/>
  <c r="H442" i="2" s="1"/>
  <c r="H778" i="2"/>
  <c r="D87" i="9"/>
  <c r="H1081" i="2" s="1"/>
  <c r="R11" i="8"/>
  <c r="H881" i="2" s="1"/>
  <c r="H783" i="2"/>
  <c r="D15" i="12"/>
  <c r="J22" i="8"/>
  <c r="R22" i="8" s="1"/>
  <c r="H891" i="2" s="1"/>
  <c r="E43" i="8"/>
  <c r="H520" i="2" s="1"/>
  <c r="E12" i="14"/>
  <c r="D12" i="14" s="1"/>
  <c r="E82" i="9"/>
  <c r="H1119" i="2" s="1"/>
  <c r="F87" i="9"/>
  <c r="H570" i="2"/>
  <c r="R23" i="8"/>
  <c r="C21" i="9"/>
  <c r="H921" i="2" s="1"/>
  <c r="H945" i="2"/>
  <c r="F61" i="11"/>
  <c r="H1328" i="2" s="1"/>
  <c r="I27" i="10"/>
  <c r="H1294" i="2" s="1"/>
  <c r="H477" i="2"/>
  <c r="C149" i="11"/>
  <c r="H1305" i="2" s="1"/>
  <c r="E13" i="14"/>
  <c r="D13" i="14" s="1"/>
  <c r="L19" i="7"/>
  <c r="H422" i="2" s="1"/>
  <c r="J12" i="8"/>
  <c r="H642" i="2" s="1"/>
  <c r="H37" i="4"/>
  <c r="H562" i="2"/>
  <c r="D17" i="7"/>
  <c r="H244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H977" i="2"/>
  <c r="E21" i="9"/>
  <c r="H985" i="2" s="1"/>
  <c r="H648" i="2"/>
  <c r="R18" i="8"/>
  <c r="H888" i="2" s="1"/>
  <c r="L26" i="7"/>
  <c r="H429" i="2" s="1"/>
  <c r="H660" i="2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7" i="4" l="1"/>
  <c r="C11" i="14" s="1"/>
  <c r="D95" i="4"/>
  <c r="Q30" i="8"/>
  <c r="H867" i="2" s="1"/>
  <c r="D98" i="9"/>
  <c r="H1092" i="2" s="1"/>
  <c r="H651" i="2"/>
  <c r="G31" i="7"/>
  <c r="G34" i="7" s="1"/>
  <c r="H327" i="2" s="1"/>
  <c r="H288" i="2"/>
  <c r="M31" i="7"/>
  <c r="M34" i="7" s="1"/>
  <c r="H459" i="2" s="1"/>
  <c r="D31" i="7"/>
  <c r="J31" i="7"/>
  <c r="H776" i="2"/>
  <c r="H572" i="2"/>
  <c r="R16" i="8"/>
  <c r="H886" i="2" s="1"/>
  <c r="E45" i="9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G79" i="4"/>
  <c r="D5" i="12" s="1"/>
  <c r="H120" i="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D18" i="12"/>
  <c r="H94" i="2"/>
  <c r="G95" i="4"/>
  <c r="H125" i="2" s="1"/>
  <c r="D4" i="12"/>
  <c r="C7" i="14"/>
  <c r="D7" i="14" s="1"/>
  <c r="J34" i="7"/>
  <c r="H393" i="2" s="1"/>
  <c r="H390" i="2"/>
  <c r="H456" i="2"/>
  <c r="E46" i="9"/>
  <c r="H1007" i="2" s="1"/>
  <c r="H1006" i="2"/>
  <c r="D19" i="12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D6" i="14"/>
  <c r="H176" i="2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<sst xmlns="http://schemas.openxmlformats.org/spreadsheetml/2006/main" count="4298" uniqueCount="1001">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</sst>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45890</v>
      </c>
    </row>
    <row r="3" spans="1:27">
      <c r="A3" s="604" t="s">
        <v>979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45890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  <hyperlink ref="B23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46980</v>
      </c>
      <c r="D6" s="623">
        <f t="shared" ref="D6:D15" si="0">C6-E6</f>
        <v>0</v>
      </c>
      <c r="E6" s="596">
        <f>'1-Баланс'!G95</f>
        <v>46980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23919</v>
      </c>
      <c r="D7" s="623">
        <f t="shared" si="0"/>
        <v>8919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1294</v>
      </c>
      <c r="D8" s="623">
        <f t="shared" si="0"/>
        <v>0</v>
      </c>
      <c r="E8" s="596">
        <f>ABS('2-Отчет за доходите'!C44)-ABS('2-Отчет за доходите'!G44)</f>
        <v>1294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2780</v>
      </c>
      <c r="D9" s="623">
        <f t="shared" si="0"/>
        <v>0</v>
      </c>
      <c r="E9" s="596">
        <f>'3-Отчет за паричния поток'!C45</f>
        <v>2780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1660</v>
      </c>
      <c r="D10" s="623">
        <f t="shared" si="0"/>
        <v>0</v>
      </c>
      <c r="E10" s="596">
        <f>'3-Отчет за паричния поток'!C46</f>
        <v>1660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23919</v>
      </c>
      <c r="D11" s="623">
        <f t="shared" si="0"/>
        <v>0</v>
      </c>
      <c r="E11" s="596">
        <f>'4-Отчет за собствения капитал'!L34</f>
        <v>23919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6.9013333333333329E-2</v>
      </c>
      <c r="E3" s="619"/>
    </row>
    <row r="4" spans="1:6" ht="31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5.4099251640954887E-2</v>
      </c>
    </row>
    <row r="5" spans="1:6" ht="31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7.1122348026822033E-2</v>
      </c>
    </row>
    <row r="6" spans="1:6" ht="31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2.7543635589612602E-2</v>
      </c>
    </row>
    <row r="7" spans="1:6" ht="24" customHeight="1">
      <c r="A7" s="574" t="s">
        <v>910</v>
      </c>
      <c r="B7" s="572"/>
      <c r="C7" s="572"/>
      <c r="D7" s="573"/>
    </row>
    <row r="8" spans="1:6" ht="31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1.0915759445770508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">
      <c r="A10" s="527">
        <v>6</v>
      </c>
      <c r="B10" s="525" t="s">
        <v>914</v>
      </c>
      <c r="C10" s="526" t="s">
        <v>915</v>
      </c>
      <c r="D10" s="570">
        <f>'1-Баланс'!C94/'1-Баланс'!G79</f>
        <v>1.0784742699514887</v>
      </c>
    </row>
    <row r="11" spans="1:6" ht="62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1.0214971939503472</v>
      </c>
    </row>
    <row r="12" spans="1:6" ht="46.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0.15837534481118615</v>
      </c>
    </row>
    <row r="13" spans="1:6" ht="31">
      <c r="A13" s="527">
        <v>9</v>
      </c>
      <c r="B13" s="525" t="s">
        <v>920</v>
      </c>
      <c r="C13" s="526" t="s">
        <v>921</v>
      </c>
      <c r="D13" s="570">
        <f>'1-Баланс'!C92/'1-Баланс'!G79</f>
        <v>0.15789974317511651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0.51748406149090609</v>
      </c>
    </row>
    <row r="16" spans="1:6" ht="31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0.39910600255427842</v>
      </c>
    </row>
    <row r="17" spans="1:5" ht="24" customHeight="1">
      <c r="A17" s="574" t="s">
        <v>926</v>
      </c>
      <c r="B17" s="572"/>
      <c r="C17" s="572"/>
      <c r="D17" s="573"/>
    </row>
    <row r="18" spans="1:5" ht="31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0.24306962025316456</v>
      </c>
    </row>
    <row r="19" spans="1:5" ht="31">
      <c r="A19" s="527">
        <v>13</v>
      </c>
      <c r="B19" s="525" t="s">
        <v>929</v>
      </c>
      <c r="C19" s="526" t="s">
        <v>930</v>
      </c>
      <c r="D19" s="570">
        <f>D4/D5</f>
        <v>0.76065052886826368</v>
      </c>
    </row>
    <row r="20" spans="1:5" ht="31">
      <c r="A20" s="527">
        <v>14</v>
      </c>
      <c r="B20" s="525" t="s">
        <v>931</v>
      </c>
      <c r="C20" s="526" t="s">
        <v>932</v>
      </c>
      <c r="D20" s="570">
        <f>D6/D5</f>
        <v>0.38727117922520221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1705</v>
      </c>
      <c r="E21" s="616"/>
    </row>
    <row r="22" spans="1:5" ht="46.5">
      <c r="A22" s="527">
        <v>16</v>
      </c>
      <c r="B22" s="525" t="s">
        <v>935</v>
      </c>
      <c r="C22" s="526" t="s">
        <v>936</v>
      </c>
      <c r="D22" s="575">
        <f>D21/'1-Баланс'!G37</f>
        <v>7.1282244240979981E-2</v>
      </c>
    </row>
    <row r="23" spans="1:5" ht="31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0.15701333333333334</v>
      </c>
    </row>
    <row r="24" spans="1:5" ht="31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6.1800271739130439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5551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6900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16764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513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464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4071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1273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35536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84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14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98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0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0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0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8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35642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599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599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2563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4921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602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885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103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9074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53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1607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1660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11338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46980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2960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3960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3960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6920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705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705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0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1294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1999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23919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4867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5594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1227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6821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860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7681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3547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570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6396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121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4828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601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169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677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10513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10513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45838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46980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45838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8000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45838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2564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45838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1239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45838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4412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45838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551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45838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168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45838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45838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83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45838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45838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45838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17017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45838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132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45838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45838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1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45838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27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45838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160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45838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17177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45838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1573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45838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45838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45838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17177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45838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1573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45838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45838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45838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45838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45838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1573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45838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279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45838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1294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45838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18750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45838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17980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45838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209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45838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142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45838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419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45838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18750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45838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45838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45838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0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45838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45838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45838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45838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45838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0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45838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18750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45838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45838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45838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45838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18750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45838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45838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45838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45838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45838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18750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45838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19654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45838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-12936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45838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45838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-4866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45838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-828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45838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-44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45838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45838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45838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-1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45838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45838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979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45838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-3111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45838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304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45838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45838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45838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15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45838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45838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45838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45838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45838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45838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-2868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45838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45838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45838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2425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45838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-1144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45838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-355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45838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-142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45838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45838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-15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45838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769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45838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-1120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45838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2780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45838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1660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45838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1660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45838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45838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45838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45838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45838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45838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45838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45838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45838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45838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45838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45838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45838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45838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45838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45838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45838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45838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45838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45838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45838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45838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45838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45838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45838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45838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45838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45838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45838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45838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45838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45838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45838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45838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45838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45838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45838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45838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45838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45838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45838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45838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45838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45838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45838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45838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2960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45838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45838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45838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45838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2960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45838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45838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45838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45838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45838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45838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45838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45838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45838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45838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45838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45838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45838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45838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2960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45838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45838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45838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2960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45838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3960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45838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45838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45838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45838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3960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45838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45838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45838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45838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45838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45838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45838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45838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45838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45838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45838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45838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45838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45838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3960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45838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45838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45838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3960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45838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45838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45838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45838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45838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45838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45838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45838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45838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45838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45838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45838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45838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45838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45838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45838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45838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45838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45838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45838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45838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45838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45838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45838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45838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45838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45838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45838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45838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45838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45838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45838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45838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45838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45838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45838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45838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45838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45838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45838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45838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45838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45838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45838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45838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1528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45838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45838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45838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45838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1528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45838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1294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45838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45838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45838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45838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45838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45838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45838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45838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45838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45838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45838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45838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45838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2822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45838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45838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45838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2822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45838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-823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45838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45838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45838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45838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-823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45838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45838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45838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45838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45838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45838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45838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45838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45838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45838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45838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45838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45838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45838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-823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45838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45838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45838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-823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45838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45838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45838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45838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45838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45838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45838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45838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45838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45838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45838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45838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45838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45838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45838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45838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45838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45838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45838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45838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45838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45838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45838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22625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45838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45838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45838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45838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22625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45838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1294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45838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45838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45838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45838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45838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45838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45838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45838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45838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45838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45838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45838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45838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23919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45838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45838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45838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23919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45838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4588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45838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45838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45838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45838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4588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45838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279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45838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45838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45838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45838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45838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45838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45838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45838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45838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45838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45838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45838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45838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4867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45838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45838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45838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4867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45838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5551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45838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7784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45838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45740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45838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45838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1840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45838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1501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45838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45838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5327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45838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69452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45838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45838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45838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45838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3585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45838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45838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26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45838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3611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45838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0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45838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45838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45838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45838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45838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45838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45838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45838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45838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45838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45838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0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45838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45838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73063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45838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45838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45838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732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45838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45838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47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45838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80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45838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2362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45838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45838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3221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45838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45838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45838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45838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6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45838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45838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45838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13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45838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45838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45838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45838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45838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45838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45838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45838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45838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45838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45838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45838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45838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45838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3234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45838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45838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45838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217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45838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45838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28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45838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45838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45838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45838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245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45838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45838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45838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45838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45838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45838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45838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45838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45838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45838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45838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45838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45838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45838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45838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45838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45838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45838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45838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45838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45838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245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45838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5551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45838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7784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45838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46255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45838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45838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1859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45838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1581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45838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4071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45838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5327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45838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72428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45838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45838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45838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45838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3591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45838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45838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33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45838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3624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45838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0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45838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45838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45838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45838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45838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45838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45838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45838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45838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45838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45838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0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45838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45838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76052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45838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45838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45838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45838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45838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45838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45838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45838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45838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45838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45838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45838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45838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45838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45838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45838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45838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45838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45838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45838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45838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45838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45838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45838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45838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45838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45838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45838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45838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45838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45838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45838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45838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45838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45838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45838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45838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45838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45838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45838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45838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45838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45838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45838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45838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45838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45838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45838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45838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45838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45838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45838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45838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45838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45838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45838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45838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45838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45838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45838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45838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5551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45838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7784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45838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46255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45838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45838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1859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45838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1581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45838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4071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45838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5327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45838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72428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45838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45838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45838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45838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3591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45838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45838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33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45838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3624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45838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0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45838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45838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45838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45838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45838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45838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45838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45838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45838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45838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45838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0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45838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45838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76052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45838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45838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814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45838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28781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45838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45838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1274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45838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1064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45838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45838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3966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45838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35899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45838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45838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45838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45838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3499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45838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45838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18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45838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3517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45838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45838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45838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45838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45838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45838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45838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45838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45838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45838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45838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45838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45838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45838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39416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45838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45838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70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45838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919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45838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45838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100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45838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53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45838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45838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88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45838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1230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45838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45838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45838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45838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8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45838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45838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45838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9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45838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45838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45838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45838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45838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45838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45838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45838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45838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45838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45838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45838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45838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45838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1239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45838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45838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45838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209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45838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45838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28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45838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45838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45838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45838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237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45838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45838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45838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45838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45838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45838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45838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45838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45838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45838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45838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45838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45838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45838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45838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45838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45838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45838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45838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45838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45838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237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45838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45838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884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45838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29491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45838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45838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1346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45838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1117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45838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45838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4054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45838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36892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45838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45838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45838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45838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3507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45838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45838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19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45838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3526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45838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45838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45838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45838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45838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45838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45838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45838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45838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45838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45838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45838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45838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45838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40418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45838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45838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45838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45838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45838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45838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45838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45838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45838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45838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45838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45838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45838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45838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45838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45838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45838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45838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45838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45838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45838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45838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45838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45838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45838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45838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45838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45838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45838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45838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45838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45838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45838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45838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45838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45838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45838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45838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45838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45838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45838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45838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45838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45838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45838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45838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45838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45838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45838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45838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45838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45838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45838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45838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45838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45838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45838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45838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45838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45838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45838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45838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884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45838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29491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45838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45838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1346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45838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1117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45838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45838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4054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45838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36892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45838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45838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45838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45838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3507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45838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45838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19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45838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3526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45838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45838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45838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45838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45838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45838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45838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45838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45838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45838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45838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45838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45838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45838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40418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45838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5551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45838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6900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45838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16764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45838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45838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513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45838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464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45838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4071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45838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1273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45838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35536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45838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45838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45838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45838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84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45838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45838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14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45838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98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45838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0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45838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45838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45838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45838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45838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45838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45838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45838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45838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45838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45838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0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45838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45838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35634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45838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45838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45838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45838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45838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45838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45838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45838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45838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45838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45838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8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45838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2563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45838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96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45838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2467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45838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45838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4921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45838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602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45838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885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45838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45838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45838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45838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45838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45838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45838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45838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103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45838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45838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45838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45838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103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45838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9074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45838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9082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45838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45838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45838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45838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45838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45838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45838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45838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45838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45838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45838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45838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2563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45838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96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45838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2467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45838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45838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4921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45838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602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45838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885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45838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45838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45838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45838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45838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45838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45838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45838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103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45838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45838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45838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45838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103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45838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9074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45838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9074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45838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45838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45838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45838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45838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45838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45838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45838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45838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45838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45838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8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45838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45838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45838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45838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45838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45838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45838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45838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45838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45838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45838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45838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45838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45838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45838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45838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45838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45838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45838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45838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45838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8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45838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45838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45838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45838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45838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5594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45838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5594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45838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45838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45838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45838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45838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45838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45838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1227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45838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1227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45838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6821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45838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860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45838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121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45838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48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45838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45838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45838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3547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45838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3547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45838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45838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45838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45838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570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45838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45838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45838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45838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570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45838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6275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45838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45838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4828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45838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45838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601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45838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677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45838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45838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207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45838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470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45838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169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45838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45838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10513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45838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18194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45838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45838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45838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45838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45838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45838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45838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45838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45838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45838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45838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45838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45838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45838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45838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45838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45838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121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45838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48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45838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45838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45838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3547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45838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3547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45838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45838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45838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45838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570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45838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45838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45838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45838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570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45838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6275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45838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45838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4828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45838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45838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601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45838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677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45838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45838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207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45838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470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45838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169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45838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45838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10513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45838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10513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45838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45838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45838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45838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45838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5594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45838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5594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45838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45838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45838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45838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45838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45838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45838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1227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45838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1227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45838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6821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45838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860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45838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45838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45838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45838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45838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45838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45838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45838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45838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45838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45838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45838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45838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45838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45838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45838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45838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45838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45838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45838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45838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45838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45838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45838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45838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45838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45838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7681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45838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45838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45838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45838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45838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45838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45838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45838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45838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45838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45838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45838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45838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45838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45838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45838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45838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45838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45838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45838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45838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45838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45838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45838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45838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45838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45838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45838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45838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45838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45838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45838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45838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45838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45838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45838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45838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45838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45838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45838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45838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45838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45838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45838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45838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45838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45838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45838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45838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45838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45838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45838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45838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45838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45838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45838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45838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45838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45838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45838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45838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45838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45838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45838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45838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45838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45838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45838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45838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45838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45838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45838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45838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45838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45838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45838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45838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45838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45838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45838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45838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45838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45838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45838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45838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45838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45838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45838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45838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45838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45838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45838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45838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45838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45838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45838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45838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45838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45838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45838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45838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45838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45838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45838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45838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45838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45838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45838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45838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45838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45838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45838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45838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45838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45838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45838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45838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45838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45838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45838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45838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45838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45838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45838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45838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45838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45838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45838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45838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45838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45838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45838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45838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45838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45838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45838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45838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45838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45838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45838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45838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45838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45838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45838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45838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45838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45838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45838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45838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45838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45838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45838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45838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45838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45838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45838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45838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45838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0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45838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45838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45838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45838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0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45838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45838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45838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45838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45838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45838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45838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45838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45838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45838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45838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45838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45838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45838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45838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45838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45838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45838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45838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45838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45838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45838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45838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45838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45838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45838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0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45838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45838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45838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45838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0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45838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45838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45838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45838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45838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979</v>
      </c>
    </row>
    <row r="2" spans="1:6" ht="15.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75" zoomScaleNormal="75" zoomScaleSheetLayoutView="145" workbookViewId="0"/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консолидирана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5551</v>
      </c>
      <c r="D12" s="159">
        <v>5551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6900</v>
      </c>
      <c r="D13" s="159">
        <v>6970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16764</v>
      </c>
      <c r="D14" s="159">
        <v>16959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513</v>
      </c>
      <c r="D16" s="159">
        <v>566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464</v>
      </c>
      <c r="D17" s="159">
        <v>437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>
        <v>4071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1273</v>
      </c>
      <c r="D19" s="159">
        <v>1361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35536</v>
      </c>
      <c r="D20" s="533">
        <f>SUM(D12:D19)</f>
        <v>33553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2960</v>
      </c>
      <c r="H21" s="159">
        <v>2960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3960</v>
      </c>
      <c r="H22" s="531">
        <f>SUM(H23:H25)</f>
        <v>3960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3960</v>
      </c>
      <c r="H23" s="159">
        <v>3960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84</v>
      </c>
      <c r="D25" s="159">
        <v>86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6920</v>
      </c>
      <c r="H26" s="533">
        <f>H20+H21+H22</f>
        <v>6920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14</v>
      </c>
      <c r="D27" s="159">
        <v>8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98</v>
      </c>
      <c r="D28" s="533">
        <f>SUM(D24:D27)</f>
        <v>94</v>
      </c>
      <c r="E28" s="165" t="s">
        <v>103</v>
      </c>
      <c r="F28" s="78" t="s">
        <v>104</v>
      </c>
      <c r="G28" s="530">
        <f>SUM(G29:G31)</f>
        <v>705</v>
      </c>
      <c r="H28" s="531">
        <f>SUM(H29:H31)</f>
        <v>-823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705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>
        <v>-823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1294</v>
      </c>
      <c r="H32" s="159">
        <v>1528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1999</v>
      </c>
      <c r="H34" s="533">
        <f>H28+H32+H33</f>
        <v>705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23919</v>
      </c>
      <c r="H37" s="535">
        <f>H26+H18+H34</f>
        <v>22625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>
        <v>4867</v>
      </c>
      <c r="H40" s="518">
        <v>4588</v>
      </c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5594</v>
      </c>
      <c r="H45" s="159">
        <v>4604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1227</v>
      </c>
      <c r="H49" s="159">
        <v>1199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6821</v>
      </c>
      <c r="H50" s="531">
        <f>SUM(H44:H49)</f>
        <v>5803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860</v>
      </c>
      <c r="H54" s="159">
        <v>860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8</v>
      </c>
      <c r="D55" s="426">
        <v>8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35642</v>
      </c>
      <c r="D56" s="537">
        <f>D20+D21+D22+D28+D33+D46+D52+D54+D55</f>
        <v>33655</v>
      </c>
      <c r="E56" s="83" t="s">
        <v>193</v>
      </c>
      <c r="F56" s="82" t="s">
        <v>194</v>
      </c>
      <c r="G56" s="534">
        <f>G50+G52+G53+G54+G55</f>
        <v>7681</v>
      </c>
      <c r="H56" s="535">
        <f>H50+H52+H53+H54+H55</f>
        <v>6663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>
        <v>599</v>
      </c>
      <c r="D59" s="159">
        <v>295</v>
      </c>
      <c r="E59" s="164" t="s">
        <v>200</v>
      </c>
      <c r="F59" s="433" t="s">
        <v>201</v>
      </c>
      <c r="G59" s="160">
        <v>3547</v>
      </c>
      <c r="H59" s="159">
        <v>3262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570</v>
      </c>
      <c r="H60" s="159">
        <v>523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6396</v>
      </c>
      <c r="H61" s="531">
        <f>SUM(H62:H68)</f>
        <v>6138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121</v>
      </c>
      <c r="H62" s="159">
        <v>97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4828</v>
      </c>
      <c r="H64" s="159">
        <v>4658</v>
      </c>
      <c r="M64" s="81"/>
    </row>
    <row r="65" spans="1:13">
      <c r="A65" s="429" t="s">
        <v>71</v>
      </c>
      <c r="B65" s="80" t="s">
        <v>222</v>
      </c>
      <c r="C65" s="532">
        <f>SUM(C59:C64)</f>
        <v>599</v>
      </c>
      <c r="D65" s="533">
        <f>SUM(D59:D64)</f>
        <v>295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601</v>
      </c>
      <c r="H66" s="159">
        <v>588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169</v>
      </c>
      <c r="H67" s="159">
        <v>151</v>
      </c>
    </row>
    <row r="68" spans="1:13">
      <c r="A68" s="74" t="s">
        <v>230</v>
      </c>
      <c r="B68" s="76" t="s">
        <v>231</v>
      </c>
      <c r="C68" s="160">
        <v>2563</v>
      </c>
      <c r="D68" s="159">
        <v>2251</v>
      </c>
      <c r="E68" s="74" t="s">
        <v>232</v>
      </c>
      <c r="F68" s="78" t="s">
        <v>233</v>
      </c>
      <c r="G68" s="160">
        <v>677</v>
      </c>
      <c r="H68" s="159">
        <v>644</v>
      </c>
    </row>
    <row r="69" spans="1:13">
      <c r="A69" s="74" t="s">
        <v>234</v>
      </c>
      <c r="B69" s="76" t="s">
        <v>235</v>
      </c>
      <c r="C69" s="160">
        <v>4921</v>
      </c>
      <c r="D69" s="159">
        <v>3657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602</v>
      </c>
      <c r="D70" s="159">
        <v>128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885</v>
      </c>
      <c r="D71" s="159">
        <v>836</v>
      </c>
      <c r="E71" s="421" t="s">
        <v>66</v>
      </c>
      <c r="F71" s="79" t="s">
        <v>243</v>
      </c>
      <c r="G71" s="532">
        <f>G59+G60+G61+G69+G70</f>
        <v>10513</v>
      </c>
      <c r="H71" s="533">
        <f>H59+H60+H61+H69+H70</f>
        <v>9927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103</v>
      </c>
      <c r="D75" s="159">
        <v>196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9074</v>
      </c>
      <c r="D76" s="533">
        <f>SUM(D68:D75)</f>
        <v>7068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10513</v>
      </c>
      <c r="H79" s="535">
        <f>H71+H73+H75+H77</f>
        <v>9927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53</v>
      </c>
      <c r="D88" s="159">
        <v>179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1607</v>
      </c>
      <c r="D89" s="159">
        <v>2601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1660</v>
      </c>
      <c r="D92" s="533">
        <f>SUM(D88:D91)</f>
        <v>2780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11338</v>
      </c>
      <c r="D94" s="537">
        <f>D65+D76+D85+D92+D93</f>
        <v>10148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46980</v>
      </c>
      <c r="D95" s="539">
        <f>D94+D56</f>
        <v>43803</v>
      </c>
      <c r="E95" s="191" t="s">
        <v>291</v>
      </c>
      <c r="F95" s="436" t="s">
        <v>292</v>
      </c>
      <c r="G95" s="538">
        <f>G37+G40+G56+G79</f>
        <v>46980</v>
      </c>
      <c r="H95" s="539">
        <f>H37+H40+H56+H79</f>
        <v>43803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45890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zoomScale="75" zoomScaleNormal="75" zoomScaleSheetLayoutView="190" workbookViewId="0"/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консолидирана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8000</v>
      </c>
      <c r="D12" s="276">
        <v>9270</v>
      </c>
      <c r="E12" s="157" t="s">
        <v>303</v>
      </c>
      <c r="F12" s="202" t="s">
        <v>304</v>
      </c>
      <c r="G12" s="275">
        <v>17980</v>
      </c>
      <c r="H12" s="276">
        <v>18935</v>
      </c>
    </row>
    <row r="13" spans="1:9">
      <c r="A13" s="157" t="s">
        <v>305</v>
      </c>
      <c r="B13" s="155" t="s">
        <v>306</v>
      </c>
      <c r="C13" s="275">
        <v>2564</v>
      </c>
      <c r="D13" s="276">
        <v>2535</v>
      </c>
      <c r="E13" s="157" t="s">
        <v>307</v>
      </c>
      <c r="F13" s="202" t="s">
        <v>308</v>
      </c>
      <c r="G13" s="275">
        <v>209</v>
      </c>
      <c r="H13" s="276"/>
    </row>
    <row r="14" spans="1:9">
      <c r="A14" s="157" t="s">
        <v>309</v>
      </c>
      <c r="B14" s="155" t="s">
        <v>310</v>
      </c>
      <c r="C14" s="275">
        <v>1239</v>
      </c>
      <c r="D14" s="276">
        <v>1206</v>
      </c>
      <c r="E14" s="157" t="s">
        <v>311</v>
      </c>
      <c r="F14" s="202" t="s">
        <v>312</v>
      </c>
      <c r="G14" s="275">
        <v>142</v>
      </c>
      <c r="H14" s="276">
        <v>45</v>
      </c>
    </row>
    <row r="15" spans="1:9">
      <c r="A15" s="157" t="s">
        <v>313</v>
      </c>
      <c r="B15" s="155" t="s">
        <v>314</v>
      </c>
      <c r="C15" s="275">
        <v>4412</v>
      </c>
      <c r="D15" s="276">
        <v>3971</v>
      </c>
      <c r="E15" s="157" t="s">
        <v>98</v>
      </c>
      <c r="F15" s="202" t="s">
        <v>315</v>
      </c>
      <c r="G15" s="275">
        <v>419</v>
      </c>
      <c r="H15" s="276">
        <v>281</v>
      </c>
    </row>
    <row r="16" spans="1:9">
      <c r="A16" s="157" t="s">
        <v>316</v>
      </c>
      <c r="B16" s="155" t="s">
        <v>317</v>
      </c>
      <c r="C16" s="275">
        <v>551</v>
      </c>
      <c r="D16" s="276">
        <v>491</v>
      </c>
      <c r="E16" s="198" t="s">
        <v>71</v>
      </c>
      <c r="F16" s="224" t="s">
        <v>318</v>
      </c>
      <c r="G16" s="559">
        <f>SUM(G12:G15)</f>
        <v>18750</v>
      </c>
      <c r="H16" s="560">
        <f>SUM(H12:H15)</f>
        <v>19261</v>
      </c>
    </row>
    <row r="17" spans="1:8" ht="31">
      <c r="A17" s="157" t="s">
        <v>319</v>
      </c>
      <c r="B17" s="155" t="s">
        <v>320</v>
      </c>
      <c r="C17" s="275">
        <v>168</v>
      </c>
      <c r="D17" s="276">
        <v>185</v>
      </c>
      <c r="E17" s="157"/>
      <c r="F17" s="199"/>
      <c r="G17" s="153"/>
      <c r="H17" s="204"/>
    </row>
    <row r="18" spans="1:8" ht="31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83</v>
      </c>
      <c r="D19" s="276">
        <v>70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17017</v>
      </c>
      <c r="D22" s="560">
        <f>SUM(D12:D18)+D19</f>
        <v>17728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">
      <c r="A25" s="157" t="s">
        <v>342</v>
      </c>
      <c r="B25" s="199" t="s">
        <v>343</v>
      </c>
      <c r="C25" s="275">
        <v>132</v>
      </c>
      <c r="D25" s="276">
        <v>159</v>
      </c>
      <c r="E25" s="157" t="s">
        <v>344</v>
      </c>
      <c r="F25" s="199" t="s">
        <v>345</v>
      </c>
      <c r="G25" s="275"/>
      <c r="H25" s="276"/>
    </row>
    <row r="26" spans="1:8" ht="31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">
      <c r="A27" s="157" t="s">
        <v>350</v>
      </c>
      <c r="B27" s="199" t="s">
        <v>351</v>
      </c>
      <c r="C27" s="275">
        <v>1</v>
      </c>
      <c r="D27" s="276">
        <v>2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27</v>
      </c>
      <c r="D28" s="276">
        <v>44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160</v>
      </c>
      <c r="D29" s="560">
        <f>SUM(D25:D28)</f>
        <v>205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355</v>
      </c>
      <c r="B31" s="193" t="s">
        <v>356</v>
      </c>
      <c r="C31" s="213">
        <f>C29+C22</f>
        <v>17177</v>
      </c>
      <c r="D31" s="214">
        <f>D29+D22</f>
        <v>17933</v>
      </c>
      <c r="E31" s="211" t="s">
        <v>357</v>
      </c>
      <c r="F31" s="226" t="s">
        <v>358</v>
      </c>
      <c r="G31" s="213">
        <f>G16+G18+G27</f>
        <v>18750</v>
      </c>
      <c r="H31" s="214">
        <f>H16+H18+H27</f>
        <v>19261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1573</v>
      </c>
      <c r="D33" s="205">
        <f>IF((H31-D31)&gt;0,H31-D31,0)</f>
        <v>1328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" thickBot="1">
      <c r="A36" s="218" t="s">
        <v>371</v>
      </c>
      <c r="B36" s="216" t="s">
        <v>372</v>
      </c>
      <c r="C36" s="565">
        <f>C31-C34+C35</f>
        <v>17177</v>
      </c>
      <c r="D36" s="566">
        <f>D31-D34+D35</f>
        <v>17933</v>
      </c>
      <c r="E36" s="222" t="s">
        <v>373</v>
      </c>
      <c r="F36" s="216" t="s">
        <v>374</v>
      </c>
      <c r="G36" s="227">
        <f>G35-G34+G31</f>
        <v>18750</v>
      </c>
      <c r="H36" s="228">
        <f>H35-H34+H31</f>
        <v>19261</v>
      </c>
    </row>
    <row r="37" spans="1:8">
      <c r="A37" s="221" t="s">
        <v>375</v>
      </c>
      <c r="B37" s="193" t="s">
        <v>376</v>
      </c>
      <c r="C37" s="213">
        <f>IF((G36-C36)&gt;0,G36-C36,0)</f>
        <v>1573</v>
      </c>
      <c r="D37" s="214">
        <f>IF((H36-D36)&gt;0,H36-D36,0)</f>
        <v>1328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1573</v>
      </c>
      <c r="D42" s="205">
        <f>+IF((H36-D36-D38)&gt;0,H36-D36-D38,0)</f>
        <v>1328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>
        <v>279</v>
      </c>
      <c r="D43" s="276">
        <v>282</v>
      </c>
      <c r="E43" s="195" t="s">
        <v>391</v>
      </c>
      <c r="F43" s="158" t="s">
        <v>393</v>
      </c>
      <c r="G43" s="520"/>
      <c r="H43" s="567"/>
    </row>
    <row r="44" spans="1:8" ht="16" thickBot="1">
      <c r="A44" s="222" t="s">
        <v>394</v>
      </c>
      <c r="B44" s="209" t="s">
        <v>395</v>
      </c>
      <c r="C44" s="227">
        <f>IF(G42=0,IF(C42-C43&gt;0,C42-C43+G43,0),IF(G42-G43&lt;0,G43-G42+C42,0))</f>
        <v>1294</v>
      </c>
      <c r="D44" s="228">
        <f>IF(H42=0,IF(D42-D43&gt;0,D42-D43+H43,0),IF(H42-H43&lt;0,H43-H42+D42,0))</f>
        <v>1046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398</v>
      </c>
      <c r="B45" s="231" t="s">
        <v>399</v>
      </c>
      <c r="C45" s="561">
        <f>C36+C38+C42</f>
        <v>18750</v>
      </c>
      <c r="D45" s="562">
        <f>D36+D38+D42</f>
        <v>19261</v>
      </c>
      <c r="E45" s="230" t="s">
        <v>400</v>
      </c>
      <c r="F45" s="232" t="s">
        <v>401</v>
      </c>
      <c r="G45" s="561">
        <f>G42+G36</f>
        <v>18750</v>
      </c>
      <c r="H45" s="562">
        <f>H42+H36</f>
        <v>19261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45890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5" zoomScaleNormal="75" zoomScaleSheetLayoutView="80" workbookViewId="0"/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консолидирана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19654</v>
      </c>
      <c r="D11" s="159">
        <v>20411</v>
      </c>
    </row>
    <row r="12" spans="1:13">
      <c r="A12" s="237" t="s">
        <v>408</v>
      </c>
      <c r="B12" s="147" t="s">
        <v>409</v>
      </c>
      <c r="C12" s="160">
        <v>-12936</v>
      </c>
      <c r="D12" s="159">
        <v>-12778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-4866</v>
      </c>
      <c r="D14" s="159">
        <v>-4545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-828</v>
      </c>
      <c r="D15" s="159">
        <v>-1495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-44</v>
      </c>
      <c r="D16" s="159">
        <v>-39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</v>
      </c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426</v>
      </c>
      <c r="B21" s="252" t="s">
        <v>427</v>
      </c>
      <c r="C21" s="582">
        <f>SUM(C11:C20)</f>
        <v>979</v>
      </c>
      <c r="D21" s="583">
        <f>SUM(D11:D20)</f>
        <v>1552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-3111</v>
      </c>
      <c r="D23" s="159">
        <v>-566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304</v>
      </c>
      <c r="D24" s="159">
        <v>189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15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448</v>
      </c>
      <c r="B33" s="252" t="s">
        <v>449</v>
      </c>
      <c r="C33" s="582">
        <f>SUM(C23:C32)</f>
        <v>-2868</v>
      </c>
      <c r="D33" s="583">
        <f>SUM(D23:D32)</f>
        <v>-377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2425</v>
      </c>
      <c r="D37" s="159">
        <v>500</v>
      </c>
    </row>
    <row r="38" spans="1:13">
      <c r="A38" s="237" t="s">
        <v>457</v>
      </c>
      <c r="B38" s="147" t="s">
        <v>458</v>
      </c>
      <c r="C38" s="160">
        <v>-1144</v>
      </c>
      <c r="D38" s="159">
        <v>-1299</v>
      </c>
    </row>
    <row r="39" spans="1:13">
      <c r="A39" s="237" t="s">
        <v>459</v>
      </c>
      <c r="B39" s="147" t="s">
        <v>460</v>
      </c>
      <c r="C39" s="160">
        <v>-355</v>
      </c>
      <c r="D39" s="159">
        <v>-432</v>
      </c>
    </row>
    <row r="40" spans="1:13" ht="31">
      <c r="A40" s="237" t="s">
        <v>461</v>
      </c>
      <c r="B40" s="147" t="s">
        <v>462</v>
      </c>
      <c r="C40" s="160">
        <v>-142</v>
      </c>
      <c r="D40" s="159">
        <v>-120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-15</v>
      </c>
      <c r="D42" s="159">
        <v>-15</v>
      </c>
      <c r="G42" s="148"/>
      <c r="H42" s="148"/>
    </row>
    <row r="43" spans="1:13" ht="16" thickBot="1">
      <c r="A43" s="254" t="s">
        <v>467</v>
      </c>
      <c r="B43" s="255" t="s">
        <v>468</v>
      </c>
      <c r="C43" s="584">
        <f>SUM(C35:C42)</f>
        <v>769</v>
      </c>
      <c r="D43" s="585">
        <f>SUM(D35:D42)</f>
        <v>-1366</v>
      </c>
      <c r="G43" s="148"/>
      <c r="H43" s="148"/>
    </row>
    <row r="44" spans="1:13" ht="16" thickBot="1">
      <c r="A44" s="258" t="s">
        <v>469</v>
      </c>
      <c r="B44" s="259" t="s">
        <v>470</v>
      </c>
      <c r="C44" s="265">
        <f>C43+C33+C21</f>
        <v>-1120</v>
      </c>
      <c r="D44" s="266">
        <f>D43+D33+D21</f>
        <v>-191</v>
      </c>
      <c r="G44" s="148"/>
      <c r="H44" s="148"/>
    </row>
    <row r="45" spans="1:13" ht="16" thickBot="1">
      <c r="A45" s="260" t="s">
        <v>471</v>
      </c>
      <c r="B45" s="261" t="s">
        <v>472</v>
      </c>
      <c r="C45" s="267">
        <v>2780</v>
      </c>
      <c r="D45" s="268">
        <v>2708</v>
      </c>
      <c r="G45" s="148"/>
      <c r="H45" s="148"/>
    </row>
    <row r="46" spans="1:13" ht="16" thickBot="1">
      <c r="A46" s="263" t="s">
        <v>473</v>
      </c>
      <c r="B46" s="264" t="s">
        <v>474</v>
      </c>
      <c r="C46" s="269">
        <f>C45+C44</f>
        <v>1660</v>
      </c>
      <c r="D46" s="270">
        <f>D45+D44</f>
        <v>2517</v>
      </c>
      <c r="G46" s="148"/>
      <c r="H46" s="148"/>
    </row>
    <row r="47" spans="1:13">
      <c r="A47" s="262" t="s">
        <v>475</v>
      </c>
      <c r="B47" s="271" t="s">
        <v>476</v>
      </c>
      <c r="C47" s="256">
        <v>1660</v>
      </c>
      <c r="D47" s="257">
        <v>2517</v>
      </c>
      <c r="G47" s="148"/>
      <c r="H47" s="148"/>
    </row>
    <row r="48" spans="1:13" ht="16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45890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zoomScaleNormal="100" zoomScaleSheetLayoutView="175" workbookViewId="0"/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0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0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2960</v>
      </c>
      <c r="F13" s="519">
        <f>'1-Баланс'!H23</f>
        <v>3960</v>
      </c>
      <c r="G13" s="519">
        <f>'1-Баланс'!H24</f>
        <v>0</v>
      </c>
      <c r="H13" s="520"/>
      <c r="I13" s="519">
        <f>'1-Баланс'!H29+'1-Баланс'!H32</f>
        <v>1528</v>
      </c>
      <c r="J13" s="519">
        <f>'1-Баланс'!H30+'1-Баланс'!H33</f>
        <v>-823</v>
      </c>
      <c r="K13" s="520"/>
      <c r="L13" s="519">
        <f>SUM(C13:K13)</f>
        <v>22625</v>
      </c>
      <c r="M13" s="521">
        <f>'1-Баланс'!H40</f>
        <v>4588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2960</v>
      </c>
      <c r="F17" s="519">
        <f t="shared" si="2"/>
        <v>3960</v>
      </c>
      <c r="G17" s="519">
        <f t="shared" si="2"/>
        <v>0</v>
      </c>
      <c r="H17" s="519">
        <f t="shared" si="2"/>
        <v>0</v>
      </c>
      <c r="I17" s="519">
        <f t="shared" si="2"/>
        <v>1528</v>
      </c>
      <c r="J17" s="519">
        <f t="shared" si="2"/>
        <v>-823</v>
      </c>
      <c r="K17" s="519">
        <f t="shared" si="2"/>
        <v>0</v>
      </c>
      <c r="L17" s="519">
        <f t="shared" si="1"/>
        <v>22625</v>
      </c>
      <c r="M17" s="521">
        <f t="shared" si="2"/>
        <v>4588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1294</v>
      </c>
      <c r="J18" s="519">
        <f>+'1-Баланс'!G33</f>
        <v>0</v>
      </c>
      <c r="K18" s="520"/>
      <c r="L18" s="519">
        <f t="shared" si="1"/>
        <v>1294</v>
      </c>
      <c r="M18" s="567">
        <v>279</v>
      </c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2960</v>
      </c>
      <c r="F31" s="519">
        <f t="shared" si="6"/>
        <v>3960</v>
      </c>
      <c r="G31" s="519">
        <f t="shared" si="6"/>
        <v>0</v>
      </c>
      <c r="H31" s="519">
        <f t="shared" si="6"/>
        <v>0</v>
      </c>
      <c r="I31" s="519">
        <f t="shared" si="6"/>
        <v>2822</v>
      </c>
      <c r="J31" s="519">
        <f t="shared" si="6"/>
        <v>-823</v>
      </c>
      <c r="K31" s="519">
        <f t="shared" si="6"/>
        <v>0</v>
      </c>
      <c r="L31" s="519">
        <f t="shared" si="1"/>
        <v>23919</v>
      </c>
      <c r="M31" s="521">
        <f t="shared" si="6"/>
        <v>4867</v>
      </c>
      <c r="N31" s="138"/>
    </row>
    <row r="32" spans="1:14" ht="31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2960</v>
      </c>
      <c r="F34" s="522">
        <f t="shared" si="7"/>
        <v>3960</v>
      </c>
      <c r="G34" s="522">
        <f t="shared" si="7"/>
        <v>0</v>
      </c>
      <c r="H34" s="522">
        <f t="shared" si="7"/>
        <v>0</v>
      </c>
      <c r="I34" s="522">
        <f t="shared" si="7"/>
        <v>2822</v>
      </c>
      <c r="J34" s="522">
        <f t="shared" si="7"/>
        <v>-823</v>
      </c>
      <c r="K34" s="522">
        <f t="shared" si="7"/>
        <v>0</v>
      </c>
      <c r="L34" s="522">
        <f t="shared" si="1"/>
        <v>23919</v>
      </c>
      <c r="M34" s="523">
        <f>M31+M32+M33</f>
        <v>4867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45890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75" zoomScaleNormal="75" zoomScaleSheetLayoutView="100" workbookViewId="0"/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45890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zoomScale="75" zoomScaleNormal="75" zoomScaleSheetLayoutView="80" workbookViewId="0">
      <selection activeCell="B1" sqref="B1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5551</v>
      </c>
      <c r="E11" s="287"/>
      <c r="F11" s="287"/>
      <c r="G11" s="283">
        <f>D11+E11-F11</f>
        <v>5551</v>
      </c>
      <c r="H11" s="287"/>
      <c r="I11" s="287"/>
      <c r="J11" s="283">
        <f>G11+H11-I11</f>
        <v>5551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5551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7784</v>
      </c>
      <c r="E12" s="287"/>
      <c r="F12" s="287"/>
      <c r="G12" s="283">
        <f t="shared" ref="G12:G42" si="2">D12+E12-F12</f>
        <v>7784</v>
      </c>
      <c r="H12" s="287"/>
      <c r="I12" s="287"/>
      <c r="J12" s="283">
        <f t="shared" ref="J12:J42" si="3">G12+H12-I12</f>
        <v>7784</v>
      </c>
      <c r="K12" s="287">
        <v>814</v>
      </c>
      <c r="L12" s="287">
        <v>70</v>
      </c>
      <c r="M12" s="287"/>
      <c r="N12" s="283">
        <f t="shared" ref="N12:N42" si="4">K12+L12-M12</f>
        <v>884</v>
      </c>
      <c r="O12" s="287"/>
      <c r="P12" s="287"/>
      <c r="Q12" s="283">
        <f t="shared" si="0"/>
        <v>884</v>
      </c>
      <c r="R12" s="297">
        <f t="shared" si="1"/>
        <v>6900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45740</v>
      </c>
      <c r="E13" s="287">
        <v>732</v>
      </c>
      <c r="F13" s="287">
        <v>217</v>
      </c>
      <c r="G13" s="283">
        <f t="shared" si="2"/>
        <v>46255</v>
      </c>
      <c r="H13" s="287"/>
      <c r="I13" s="287"/>
      <c r="J13" s="283">
        <f t="shared" si="3"/>
        <v>46255</v>
      </c>
      <c r="K13" s="287">
        <v>28781</v>
      </c>
      <c r="L13" s="287">
        <v>919</v>
      </c>
      <c r="M13" s="287">
        <v>209</v>
      </c>
      <c r="N13" s="283">
        <f t="shared" si="4"/>
        <v>29491</v>
      </c>
      <c r="O13" s="287"/>
      <c r="P13" s="287"/>
      <c r="Q13" s="283">
        <f t="shared" si="0"/>
        <v>29491</v>
      </c>
      <c r="R13" s="297">
        <f t="shared" si="1"/>
        <v>16764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1840</v>
      </c>
      <c r="E15" s="287">
        <v>47</v>
      </c>
      <c r="F15" s="287">
        <v>28</v>
      </c>
      <c r="G15" s="283">
        <f t="shared" si="2"/>
        <v>1859</v>
      </c>
      <c r="H15" s="287"/>
      <c r="I15" s="287"/>
      <c r="J15" s="283">
        <f t="shared" si="3"/>
        <v>1859</v>
      </c>
      <c r="K15" s="287">
        <v>1274</v>
      </c>
      <c r="L15" s="287">
        <v>100</v>
      </c>
      <c r="M15" s="287">
        <v>28</v>
      </c>
      <c r="N15" s="283">
        <f t="shared" si="4"/>
        <v>1346</v>
      </c>
      <c r="O15" s="287"/>
      <c r="P15" s="287"/>
      <c r="Q15" s="283">
        <f t="shared" si="0"/>
        <v>1346</v>
      </c>
      <c r="R15" s="297">
        <f t="shared" si="1"/>
        <v>513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1501</v>
      </c>
      <c r="E16" s="287">
        <v>80</v>
      </c>
      <c r="F16" s="287"/>
      <c r="G16" s="283">
        <f t="shared" si="2"/>
        <v>1581</v>
      </c>
      <c r="H16" s="287"/>
      <c r="I16" s="287"/>
      <c r="J16" s="283">
        <f t="shared" si="3"/>
        <v>1581</v>
      </c>
      <c r="K16" s="287">
        <v>1064</v>
      </c>
      <c r="L16" s="287">
        <v>53</v>
      </c>
      <c r="M16" s="287"/>
      <c r="N16" s="283">
        <f t="shared" si="4"/>
        <v>1117</v>
      </c>
      <c r="O16" s="287"/>
      <c r="P16" s="287"/>
      <c r="Q16" s="283">
        <f t="shared" si="0"/>
        <v>1117</v>
      </c>
      <c r="R16" s="297">
        <f t="shared" si="1"/>
        <v>464</v>
      </c>
    </row>
    <row r="17" spans="1:18" ht="31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2362</v>
      </c>
      <c r="F17" s="287"/>
      <c r="G17" s="283">
        <f t="shared" si="2"/>
        <v>4071</v>
      </c>
      <c r="H17" s="287"/>
      <c r="I17" s="287"/>
      <c r="J17" s="283">
        <f t="shared" si="3"/>
        <v>4071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4071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5327</v>
      </c>
      <c r="E18" s="287"/>
      <c r="F18" s="287"/>
      <c r="G18" s="283">
        <f t="shared" si="2"/>
        <v>5327</v>
      </c>
      <c r="H18" s="287"/>
      <c r="I18" s="287"/>
      <c r="J18" s="283">
        <f t="shared" si="3"/>
        <v>5327</v>
      </c>
      <c r="K18" s="287">
        <v>3966</v>
      </c>
      <c r="L18" s="287">
        <v>88</v>
      </c>
      <c r="M18" s="287"/>
      <c r="N18" s="283">
        <f t="shared" si="4"/>
        <v>4054</v>
      </c>
      <c r="O18" s="287"/>
      <c r="P18" s="287"/>
      <c r="Q18" s="283">
        <f t="shared" si="0"/>
        <v>4054</v>
      </c>
      <c r="R18" s="297">
        <f t="shared" si="1"/>
        <v>1273</v>
      </c>
    </row>
    <row r="19" spans="1:18">
      <c r="A19" s="296"/>
      <c r="B19" s="281" t="s">
        <v>552</v>
      </c>
      <c r="C19" s="129" t="s">
        <v>615</v>
      </c>
      <c r="D19" s="288">
        <f>SUM(D11:D18)</f>
        <v>69452</v>
      </c>
      <c r="E19" s="288">
        <f>SUM(E11:E18)</f>
        <v>3221</v>
      </c>
      <c r="F19" s="288">
        <f>SUM(F11:F18)</f>
        <v>245</v>
      </c>
      <c r="G19" s="283">
        <f t="shared" si="2"/>
        <v>72428</v>
      </c>
      <c r="H19" s="288">
        <f>SUM(H11:H18)</f>
        <v>0</v>
      </c>
      <c r="I19" s="288">
        <f>SUM(I11:I18)</f>
        <v>0</v>
      </c>
      <c r="J19" s="283">
        <f t="shared" si="3"/>
        <v>72428</v>
      </c>
      <c r="K19" s="288">
        <f>SUM(K11:K18)</f>
        <v>35899</v>
      </c>
      <c r="L19" s="288">
        <f>SUM(L11:L18)</f>
        <v>1230</v>
      </c>
      <c r="M19" s="288">
        <f>SUM(M11:M18)</f>
        <v>237</v>
      </c>
      <c r="N19" s="283">
        <f t="shared" si="4"/>
        <v>36892</v>
      </c>
      <c r="O19" s="288">
        <f>SUM(O11:O18)</f>
        <v>0</v>
      </c>
      <c r="P19" s="288">
        <f>SUM(P11:P18)</f>
        <v>0</v>
      </c>
      <c r="Q19" s="283">
        <f t="shared" si="0"/>
        <v>36892</v>
      </c>
      <c r="R19" s="297">
        <f t="shared" si="1"/>
        <v>35536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3585</v>
      </c>
      <c r="E25" s="287">
        <v>6</v>
      </c>
      <c r="F25" s="287"/>
      <c r="G25" s="283">
        <f t="shared" si="2"/>
        <v>3591</v>
      </c>
      <c r="H25" s="287"/>
      <c r="I25" s="287"/>
      <c r="J25" s="283">
        <f t="shared" si="3"/>
        <v>3591</v>
      </c>
      <c r="K25" s="287">
        <v>3499</v>
      </c>
      <c r="L25" s="287">
        <v>8</v>
      </c>
      <c r="M25" s="287"/>
      <c r="N25" s="283">
        <f t="shared" si="4"/>
        <v>3507</v>
      </c>
      <c r="O25" s="287"/>
      <c r="P25" s="287"/>
      <c r="Q25" s="283">
        <f t="shared" si="0"/>
        <v>3507</v>
      </c>
      <c r="R25" s="297">
        <f t="shared" si="1"/>
        <v>84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26</v>
      </c>
      <c r="E27" s="287">
        <v>7</v>
      </c>
      <c r="F27" s="287"/>
      <c r="G27" s="283">
        <f t="shared" si="2"/>
        <v>33</v>
      </c>
      <c r="H27" s="287"/>
      <c r="I27" s="287"/>
      <c r="J27" s="283">
        <f t="shared" si="3"/>
        <v>33</v>
      </c>
      <c r="K27" s="287">
        <v>18</v>
      </c>
      <c r="L27" s="287">
        <v>1</v>
      </c>
      <c r="M27" s="287"/>
      <c r="N27" s="283">
        <f t="shared" si="4"/>
        <v>19</v>
      </c>
      <c r="O27" s="287"/>
      <c r="P27" s="287"/>
      <c r="Q27" s="283">
        <f t="shared" si="0"/>
        <v>19</v>
      </c>
      <c r="R27" s="297">
        <f t="shared" si="1"/>
        <v>14</v>
      </c>
    </row>
    <row r="28" spans="1:18">
      <c r="A28" s="296"/>
      <c r="B28" s="281" t="s">
        <v>561</v>
      </c>
      <c r="C28" s="131" t="s">
        <v>631</v>
      </c>
      <c r="D28" s="290">
        <f>SUM(D24:D27)</f>
        <v>3611</v>
      </c>
      <c r="E28" s="290">
        <f t="shared" ref="E28:P28" si="5">SUM(E24:E27)</f>
        <v>13</v>
      </c>
      <c r="F28" s="290">
        <f t="shared" si="5"/>
        <v>0</v>
      </c>
      <c r="G28" s="291">
        <f t="shared" si="2"/>
        <v>3624</v>
      </c>
      <c r="H28" s="290">
        <f t="shared" si="5"/>
        <v>0</v>
      </c>
      <c r="I28" s="290">
        <f t="shared" si="5"/>
        <v>0</v>
      </c>
      <c r="J28" s="291">
        <f t="shared" si="3"/>
        <v>3624</v>
      </c>
      <c r="K28" s="290">
        <f t="shared" si="5"/>
        <v>3517</v>
      </c>
      <c r="L28" s="290">
        <f t="shared" si="5"/>
        <v>9</v>
      </c>
      <c r="M28" s="290">
        <f t="shared" si="5"/>
        <v>0</v>
      </c>
      <c r="N28" s="291">
        <f t="shared" si="4"/>
        <v>3526</v>
      </c>
      <c r="O28" s="290">
        <f t="shared" si="5"/>
        <v>0</v>
      </c>
      <c r="P28" s="290">
        <f t="shared" si="5"/>
        <v>0</v>
      </c>
      <c r="Q28" s="291">
        <f t="shared" si="0"/>
        <v>3526</v>
      </c>
      <c r="R28" s="300">
        <f t="shared" si="1"/>
        <v>98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655</v>
      </c>
      <c r="C43" s="305" t="s">
        <v>656</v>
      </c>
      <c r="D43" s="306">
        <f>D19+D20+D22+D28+D41+D42</f>
        <v>73063</v>
      </c>
      <c r="E43" s="306">
        <f>E19+E20+E22+E28+E41+E42</f>
        <v>3234</v>
      </c>
      <c r="F43" s="306">
        <f t="shared" ref="F43:R43" si="11">F19+F20+F22+F28+F41+F42</f>
        <v>245</v>
      </c>
      <c r="G43" s="306">
        <f t="shared" si="11"/>
        <v>76052</v>
      </c>
      <c r="H43" s="306">
        <f t="shared" si="11"/>
        <v>0</v>
      </c>
      <c r="I43" s="306">
        <f t="shared" si="11"/>
        <v>0</v>
      </c>
      <c r="J43" s="306">
        <f t="shared" si="11"/>
        <v>76052</v>
      </c>
      <c r="K43" s="306">
        <f t="shared" si="11"/>
        <v>39416</v>
      </c>
      <c r="L43" s="306">
        <f t="shared" si="11"/>
        <v>1239</v>
      </c>
      <c r="M43" s="306">
        <f t="shared" si="11"/>
        <v>237</v>
      </c>
      <c r="N43" s="306">
        <f t="shared" si="11"/>
        <v>40418</v>
      </c>
      <c r="O43" s="306">
        <f t="shared" si="11"/>
        <v>0</v>
      </c>
      <c r="P43" s="306">
        <f t="shared" si="11"/>
        <v>0</v>
      </c>
      <c r="Q43" s="306">
        <f t="shared" si="11"/>
        <v>40418</v>
      </c>
      <c r="R43" s="307">
        <f t="shared" si="11"/>
        <v>35634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45890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zoomScale="75" zoomScaleNormal="75" zoomScaleSheetLayoutView="80" workbookViewId="0"/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659</v>
      </c>
      <c r="C7" s="11"/>
      <c r="D7" s="11"/>
      <c r="E7" s="28" t="s">
        <v>26</v>
      </c>
    </row>
    <row r="8" spans="1:8" s="93" customFormat="1" ht="15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 ht="15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8</v>
      </c>
      <c r="D23" s="391"/>
      <c r="E23" s="390">
        <f t="shared" si="0"/>
        <v>8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2563</v>
      </c>
      <c r="D26" s="319">
        <f>SUM(D27:D29)</f>
        <v>2563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96</v>
      </c>
      <c r="D27" s="325">
        <v>96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2467</v>
      </c>
      <c r="D28" s="325">
        <v>2467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4921</v>
      </c>
      <c r="D30" s="325">
        <v>4921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602</v>
      </c>
      <c r="D31" s="325">
        <v>602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885</v>
      </c>
      <c r="D32" s="325">
        <v>885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103</v>
      </c>
      <c r="D40" s="319">
        <f>SUM(D41:D44)</f>
        <v>103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103</v>
      </c>
      <c r="D44" s="325">
        <v>103</v>
      </c>
      <c r="E44" s="326">
        <f t="shared" si="0"/>
        <v>0</v>
      </c>
      <c r="F44" s="110"/>
    </row>
    <row r="45" spans="1:6" ht="16" thickBot="1">
      <c r="A45" s="345" t="s">
        <v>726</v>
      </c>
      <c r="B45" s="346" t="s">
        <v>727</v>
      </c>
      <c r="C45" s="386">
        <f>C26+C30+C31+C33+C32+C34+C35+C40</f>
        <v>9074</v>
      </c>
      <c r="D45" s="386">
        <f>D26+D30+D31+D33+D32+D34+D35+D40</f>
        <v>9074</v>
      </c>
      <c r="E45" s="387">
        <f>E26+E30+E31+E33+E32+E34+E35+E40</f>
        <v>0</v>
      </c>
      <c r="F45" s="110"/>
    </row>
    <row r="46" spans="1:6" ht="16" thickBot="1">
      <c r="A46" s="347" t="s">
        <v>728</v>
      </c>
      <c r="B46" s="348" t="s">
        <v>729</v>
      </c>
      <c r="C46" s="392">
        <f>C45+C23+C21+C11</f>
        <v>9082</v>
      </c>
      <c r="D46" s="392">
        <f>D45+D23+D21+D11</f>
        <v>9074</v>
      </c>
      <c r="E46" s="393">
        <f>E45+E23+E21+E11</f>
        <v>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">
      <c r="A58" s="327" t="s">
        <v>742</v>
      </c>
      <c r="B58" s="112" t="s">
        <v>743</v>
      </c>
      <c r="C58" s="113">
        <f>C59+C61</f>
        <v>5594</v>
      </c>
      <c r="D58" s="113">
        <f>D59+D61</f>
        <v>0</v>
      </c>
      <c r="E58" s="111">
        <f t="shared" si="1"/>
        <v>5594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5594</v>
      </c>
      <c r="D59" s="160"/>
      <c r="E59" s="111">
        <f t="shared" si="1"/>
        <v>5594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1227</v>
      </c>
      <c r="D66" s="160"/>
      <c r="E66" s="111">
        <f t="shared" si="1"/>
        <v>1227</v>
      </c>
      <c r="F66" s="159"/>
    </row>
    <row r="67" spans="1:6">
      <c r="A67" s="327" t="s">
        <v>757</v>
      </c>
      <c r="B67" s="112" t="s">
        <v>758</v>
      </c>
      <c r="C67" s="160">
        <v>1227</v>
      </c>
      <c r="D67" s="160"/>
      <c r="E67" s="111">
        <f t="shared" si="1"/>
        <v>1227</v>
      </c>
      <c r="F67" s="159"/>
    </row>
    <row r="68" spans="1:6" ht="16" thickBot="1">
      <c r="A68" s="340" t="s">
        <v>759</v>
      </c>
      <c r="B68" s="341" t="s">
        <v>760</v>
      </c>
      <c r="C68" s="384">
        <f>C54+C58+C63+C64+C65+C66</f>
        <v>6821</v>
      </c>
      <c r="D68" s="384">
        <f>D54+D58+D63+D64+D65+D66</f>
        <v>0</v>
      </c>
      <c r="E68" s="382">
        <f t="shared" si="1"/>
        <v>6821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860</v>
      </c>
      <c r="D70" s="160"/>
      <c r="E70" s="111">
        <f t="shared" si="1"/>
        <v>860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121</v>
      </c>
      <c r="D73" s="113">
        <f>SUM(D74:D76)</f>
        <v>121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48</v>
      </c>
      <c r="D74" s="160">
        <v>48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">
      <c r="A77" s="327" t="s">
        <v>742</v>
      </c>
      <c r="B77" s="112" t="s">
        <v>772</v>
      </c>
      <c r="C77" s="113">
        <f>C78+C80</f>
        <v>3547</v>
      </c>
      <c r="D77" s="113">
        <f>D78+D80</f>
        <v>3547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3547</v>
      </c>
      <c r="D78" s="160">
        <v>3547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570</v>
      </c>
      <c r="D82" s="113">
        <f>SUM(D83:D86)</f>
        <v>570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570</v>
      </c>
      <c r="D86" s="160">
        <v>570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6275</v>
      </c>
      <c r="D87" s="111">
        <f>SUM(D88:D92)+D96</f>
        <v>6275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4828</v>
      </c>
      <c r="D89" s="160">
        <v>4828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601</v>
      </c>
      <c r="D91" s="160">
        <v>601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677</v>
      </c>
      <c r="D92" s="113">
        <f>SUM(D93:D95)</f>
        <v>677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207</v>
      </c>
      <c r="D94" s="160">
        <v>207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470</v>
      </c>
      <c r="D95" s="160">
        <v>470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169</v>
      </c>
      <c r="D96" s="160">
        <v>169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810</v>
      </c>
      <c r="B98" s="341" t="s">
        <v>811</v>
      </c>
      <c r="C98" s="382">
        <f>C87+C82+C77+C73+C97</f>
        <v>10513</v>
      </c>
      <c r="D98" s="382">
        <f>D87+D82+D77+D73+D97</f>
        <v>10513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812</v>
      </c>
      <c r="B99" s="364" t="s">
        <v>813</v>
      </c>
      <c r="C99" s="376">
        <f>C98+C70+C68</f>
        <v>18194</v>
      </c>
      <c r="D99" s="376">
        <f>D98+D70+D68</f>
        <v>10513</v>
      </c>
      <c r="E99" s="376">
        <f>E98+E70+E68</f>
        <v>7681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0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45890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Normal="100" zoomScaleSheetLayoutView="85" workbookViewId="0"/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45890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fO90aMKtxZkV5uRDrShrZpn99hzx0/fjxwgIU7jcvao=</DigestValue>
    </Reference>
    <Reference Type="http://www.w3.org/2000/09/xmldsig#Object" URI="#idOfficeObject">
      <DigestMethod Algorithm="http://www.w3.org/2001/04/xmlenc#sha256"/>
      <DigestValue>JcqsChV8Ggu5iqrHfAbtENb0jwCMv3QAAN5ctMq3O7k=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FxqzuBjG2IrxL6uExp3DhoVu/3kcp92Q+nrpqLPBKB0=</DigestValue>
    </Reference>
  </SignedInfo>
  <SignatureValue>sFlc8MLnWPgWSr6wa4ObDbQgqg+uJ3SBhb92Wl4bofyscCzGvbemlpHz10K8PoXYAxAwAOripk9+
E00B5SnYYZpE3yTzEAou1J5VHDnfh2Y8jWb40DszyOOlWbMYtJqwyizaVrMYradQWZveX8l/Pcco
FhA9Zse6ZHG/im6D1DivoUvWV1nOXgfS74vrhrJ3k/8D4VlsaHo8fH4sdENJjqFu88p7HMSRTSW/
WH6sgvNthk3HdyMDmuvXMGvD+WC+9afm+tUfcHrJ4QUh/lIQHMFlLdUxMvzdeiiY3GdbZSIZ/Rrh
RDFlV46nYGUIzYyuIq8BbuHdab3sS8qhzm6j+g==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o90TsuX5KUs/rLhWe6t/XOp8o93O/7MpxJlWKZm45zI=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IavkmlI7SCHyNRNAkVa3N0rXUYxIKvY1kKcvncU3tks=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WUUSgQY52wxw5lzLAa0eCTpLBbaUGG3hewMMz3q5xic=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2gaaZMzG9+TfSZkPjWXq+84ErlJcoRdgqDD9mAR7GQo=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KS0Sdt68VNxMYEpmpOr4jAxQLZ6Me2z2EXiHqXAxMbg=</DigestValue>
      </Reference>
      <Reference URI="/xl/styles.xml?ContentType=application/vnd.openxmlformats-officedocument.spreadsheetml.styles+xml">
        <DigestMethod Algorithm="http://www.w3.org/2001/04/xmlenc#sha256"/>
        <DigestValue>YAv6vzdFgA8J6LpOEb27V1+K6aZnTu/O0YG2G+CSbVc=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hXRxd3JWd/AKFA7l0E849+VBBxtTrX+iLXOPemRs4qM=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dY1ju4e/RfVzqjc2z4bTZ9DvNeib/SJFer7sbG0CQJM=</DigestValue>
      </Reference>
      <Reference URI="/xl/worksheets/sheet10.xml?ContentType=application/vnd.openxmlformats-officedocument.spreadsheetml.worksheet+xml">
        <DigestMethod Algorithm="http://www.w3.org/2001/04/xmlenc#sha256"/>
        <DigestValue>YQSdBm+XH2vlOOqCeMPA+Uxw9LwJ9fIrkAzBZF72S1Y=</DigestValue>
      </Reference>
      <Reference URI="/xl/worksheets/sheet11.xml?ContentType=application/vnd.openxmlformats-officedocument.spreadsheetml.worksheet+xml">
        <DigestMethod Algorithm="http://www.w3.org/2001/04/xmlenc#sha256"/>
        <DigestValue>wHY71cM3+iZfZgqBaQub6/jtV7CkVsWVsXWXEGAfbYk=</DigestValue>
      </Reference>
      <Reference URI="/xl/worksheets/sheet12.xml?ContentType=application/vnd.openxmlformats-officedocument.spreadsheetml.worksheet+xml">
        <DigestMethod Algorithm="http://www.w3.org/2001/04/xmlenc#sha256"/>
        <DigestValue>ge3KfKyV+W+DgulKDCuRWlLNI5KwrmP8AAx1Buhk3mA=</DigestValue>
      </Reference>
      <Reference URI="/xl/worksheets/sheet13.xml?ContentType=application/vnd.openxmlformats-officedocument.spreadsheetml.worksheet+xml">
        <DigestMethod Algorithm="http://www.w3.org/2001/04/xmlenc#sha256"/>
        <DigestValue>mnzPhHsTkY5xLjQwb3d/NZBGC0mxBkrfH9QTBfuKZfs=</DigestValue>
      </Reference>
      <Reference URI="/xl/worksheets/sheet2.xml?ContentType=application/vnd.openxmlformats-officedocument.spreadsheetml.worksheet+xml">
        <DigestMethod Algorithm="http://www.w3.org/2001/04/xmlenc#sha256"/>
        <DigestValue>HL6GdAuMrIN6/OyzF2TUO1tPYgogmKjNJ7RBx9+WE6U=</DigestValue>
      </Reference>
      <Reference URI="/xl/worksheets/sheet3.xml?ContentType=application/vnd.openxmlformats-officedocument.spreadsheetml.worksheet+xml">
        <DigestMethod Algorithm="http://www.w3.org/2001/04/xmlenc#sha256"/>
        <DigestValue>Gy+23vaL55UXSa7/0olUteJmvoQbKn/AgARcoY9bYDQ=</DigestValue>
      </Reference>
      <Reference URI="/xl/worksheets/sheet4.xml?ContentType=application/vnd.openxmlformats-officedocument.spreadsheetml.worksheet+xml">
        <DigestMethod Algorithm="http://www.w3.org/2001/04/xmlenc#sha256"/>
        <DigestValue>1KpoR5g/j5cI+Kha8bLmoQKthT5HctTaclCQmxHYhvU=</DigestValue>
      </Reference>
      <Reference URI="/xl/worksheets/sheet5.xml?ContentType=application/vnd.openxmlformats-officedocument.spreadsheetml.worksheet+xml">
        <DigestMethod Algorithm="http://www.w3.org/2001/04/xmlenc#sha256"/>
        <DigestValue>ZSZixqU5mGGTcPhJQb273rMrtsJLH7OaZjfrWzpyUdM=</DigestValue>
      </Reference>
      <Reference URI="/xl/worksheets/sheet6.xml?ContentType=application/vnd.openxmlformats-officedocument.spreadsheetml.worksheet+xml">
        <DigestMethod Algorithm="http://www.w3.org/2001/04/xmlenc#sha256"/>
        <DigestValue>8EbvOpXZh3jMwWfiFqEIQp451TvrynbFo2Sw61F5cRA=</DigestValue>
      </Reference>
      <Reference URI="/xl/worksheets/sheet7.xml?ContentType=application/vnd.openxmlformats-officedocument.spreadsheetml.worksheet+xml">
        <DigestMethod Algorithm="http://www.w3.org/2001/04/xmlenc#sha256"/>
        <DigestValue>RlzpiLSttTern2POg2tVyQQTDYZSE/7vesWoChoV/kE=</DigestValue>
      </Reference>
      <Reference URI="/xl/worksheets/sheet8.xml?ContentType=application/vnd.openxmlformats-officedocument.spreadsheetml.worksheet+xml">
        <DigestMethod Algorithm="http://www.w3.org/2001/04/xmlenc#sha256"/>
        <DigestValue>A0FGqjeyKXimyQiGJpxc4vf+yE1SuYufSGla6E8mCS4=</DigestValue>
      </Reference>
      <Reference URI="/xl/worksheets/sheet9.xml?ContentType=application/vnd.openxmlformats-officedocument.spreadsheetml.worksheet+xml">
        <DigestMethod Algorithm="http://www.w3.org/2001/04/xmlenc#sha256"/>
        <DigestValue>GhQm+gCU3h7tmHRYo7yZaHXgFtCV4Ci0RQBB9SrVUYQ=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2025-08-21T04:56:40Z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2025-08-21T04:56:40Z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U32gDC6y2B3OOBClLAMz3s5ujg/O59DE89wFhLPV1K8=</DigestValue>
    </Reference>
    <Reference Type="http://www.w3.org/2000/09/xmldsig#Object" URI="#idOfficeObject">
      <DigestMethod Algorithm="http://www.w3.org/2001/04/xmlenc#sha256"/>
      <DigestValue>SZEyAFucEbax4hopu2qM6DmmxMvDi/0I1/M6qiXiiEk=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PXvpgEuPpi3plGX8SKZSLDiLPQ/h9mj0PRjtM2cbU/U=</DigestValue>
    </Reference>
  </SignedInfo>
  <SignatureValue>h+h+jjHYslmHrFZ6daI67+40uaws04Y65yNWvATPtReWTLSnPlF6CGa60kBDIHLGNsBHhmSspxPA
k4VZA+e9J673iD7C5mdysCUx5CarI6axzBpc01u/DnCRe5BoDDl+RKJCfqOPsQveCwjpopz5f3C/
riDG40L00T/ZIJPz+NXUCEjjp/l9HLudQ9juU1p6yyHYXOxQnkLbNmZqlKUqfBMvTEg6shATCmRE
7NeaduODXotpTxMjxGhvXj5LbQQpd+uvJefB2B1BoKNW75tYFBi6wriQtwl45klFHtKjb3cgCH/J
plz0v6IhElknk1Gay15db1rFGVX4SfZu/M7z3Q==</SignatureValue>
  <KeyInfo>
    <X509Data>
      <X509Certificate>MIIHKTCCBRGgAwIBAgIIEzBjNh5p2GwwDQYJKoZIhvcNAQELBQAwgYAxJDAiBgNVBAMMG1N0YW1wSVQgR2xvYmFsIFF1YWxpZmllZCBDQTEYMBYGA1UEYQwPTlRSQkctODMxNjQxNzkxMSEwHwYDVQQKDBhJbmZvcm1hdGlvbiBTZXJ2aWNlcyBKU0MxDjAMBgNVBAcMBVNvZmlhMQswCQYDVQQGEwJCRzAeFw0yMzAxMTMwNzI3NTFaFw0yNjAxMTIwNzI3NTFaMIHQMR0wGwYJKoZIhvcNAQkBFg5zdmdAZGVkcmF4LmNvbTEfMB0GA1UEAwwWU3RlZmFuIFZhc2lsZXYgR2VuY2hldjEZMBcGA1UEBRMQUE5PQkctNzQwOTIwNzI2MDEPMA0GA1UEKgwGU3RlZmFuMRAwDgYDVQQEDAdHZW5jaGV2MRgwFgYDVQRhDA9OVFJCRy0xMzA0NzIxMjUxEzARBgNVBAoMCkJpbGJvcmQgQUQxFDASBgNVBAcMC1NvZmlhLTE0NjMuMQswCQYDVQQGEwJCRzCCASIwDQYJKoZIhvcNAQEBBQADggEPADCCAQoCggEBALVQ/mZIPmmeCd0JQP5dL0RTx5Yq2jMJOa7nnQYMKsECZPytjFvaKQHBYNenI8MsjVKi9Y15KdLCBnZRBHovcN4me5MhetD+VXUyTjY7Yp//9NbgQfP8EL/bTk8PlKe4c69s0w9/JI353UbGE4kDwFW/VJr6MGWCTGfiR2ogtedc7KL302IXIRtdfqhjQiE+YZ4xe+Gu4RbhXDMFoOKNULpfm8GN+EcgUpPxOivKXFNQSw5gi6RX+q+3ILxbSoxjsdssWK+2rGQDyImini4djCJPOS60hEFqKgNx3GL5Yz+gw5zfgl/kTYlU6wCVeT6ooADHKrOsBAGesylb0ztfAiUCAwEAAaOCAlMwggJPMIGABggrBgEFBQcBAQR0MHIwSgYIKwYBBQUHMAKGPmh0dHA6Ly93d3cuc3RhbXBpdC5vcmcvcmVwb3NpdG9yeS9zdGFtcGl0X2dsb2JhbF9xdWFsaWZpZWQuY3J0MCQGCCsGAQUFBzABhhhodHRwOi8vb2NzcC5zdGFtcGl0Lm9yZy8wHQYDVR0OBBYEFP+wNV276xznujB2lhsbKBIxTd/yMAwGA1UdEwEB/wQCMAAwHwYDVR0jBBgwFoAUxtxulkER1h8y/xG9tlEq5OkRQ1AwgYgGCCsGAQUFBwEDBHwwejAVBggrBgEFBQcLAjAJBgcEAIvsSQEBMAgGBgQAjkYBATAIBgYEAI5GAQQwEwYGBACORgEGMAkGBwQAjkYBBgEwOAYGBACORgEFMC4wLBYmaHR0cHM6Ly93d3cuc3RhbXBpdC5vcmcvcGRzL3Bkc19lbi5wZGYTAmVuMGAGA1UdIARZMFcwCQYHBACL7EABAjAIBgYEAIswAQEwQAYLKwYBBAHYGgECAQIwMTAvBggrBgEFBQcCARYjaHR0cHM6Ly93d3cuc3RhbXBpdC5vcmcvcmVwb3NpdG9yeS8wSAYDVR0fBEEwPzA9oDugOYY3aHR0cDovL3d3dy5zdGFtcGl0Lm9yZy9jcmwvc3RhbXBpdF9nbG9iYWxfcXVhbGlmaWVkLmNybDAOBgNVHQ8BAf8EBAMCBeAwNQYDVR0lBC4wLAYIKwYBBQUHAwIGCCsGAQUFBwMEBgorBgEEAYI3FAICBgorBgEEAYI3CgMMMA0GCSqGSIb3DQEBCwUAA4ICAQBjh8aJ8IA5Azp1Uds0bOchNH+qNxC5HJjqR0at8w97yAkeq9h2DRrL1qI7jYKADQmnnCLUILPH9gCpLJwWhyOQXy7QSUGXkMKUCNdZvr2OE/z+QT/mtWd2EzVXljfdVKpQ6jNuo3ujUdpDtbFchgT6KSBx816CCRt0aOj5kxgTS9yiWrtDx4ORqyPctXXEKNcJ4R3LLj+uiZVmmaK5+DgVVJAytint2vINdEYWreJ9aotCwen//BIhL7f7JW3cfwaUw3b3HBxJJ04KN0erxZiost/9C2i9GZ5pGPkBs8g1D0L7z8f6kNcOu72yus+5UHVK4KOW363OOQNz4OvdGY6jOKVdGt1/RGOMLjOZuvPiAISnBOjSySDj7oSE3pxwF35321AfaAp98X5+Q9xVkP5FOT5mx/Gh2S57s1bZOOa+Bpjmy3Qdm1rnc/5TdQVOEM312yfG72ddFrHMxKQX2w2xEzD4CeRhc/GlFTmN+Azgw0iRQsEGRovsprMlid4xPJ5Hqdk/0xOrQEWuhLoTKyRnjcTPJgkzsXZz67CNUllUkCZKBoXMedBvyyAwVLRkzCkW6zTH+TzCTdTWw0SBxFTxM+RNZ0toHJt37QAtj3tefl82PWf6iyEwoggx1CXO9OV4s+kixmDzItY/A4IDYo3Yb4Q5fCxRoUWSHYk9NDO0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o90TsuX5KUs/rLhWe6t/XOp8o93O/7MpxJlWKZm45zI=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IavkmlI7SCHyNRNAkVa3N0rXUYxIKvY1kKcvncU3tks=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WUUSgQY52wxw5lzLAa0eCTpLBbaUGG3hewMMz3q5xic=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2gaaZMzG9+TfSZkPjWXq+84ErlJcoRdgqDD9mAR7GQo=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KS0Sdt68VNxMYEpmpOr4jAxQLZ6Me2z2EXiHqXAxMbg=</DigestValue>
      </Reference>
      <Reference URI="/xl/styles.xml?ContentType=application/vnd.openxmlformats-officedocument.spreadsheetml.styles+xml">
        <DigestMethod Algorithm="http://www.w3.org/2001/04/xmlenc#sha256"/>
        <DigestValue>YAv6vzdFgA8J6LpOEb27V1+K6aZnTu/O0YG2G+CSbVc=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hXRxd3JWd/AKFA7l0E849+VBBxtTrX+iLXOPemRs4qM=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dY1ju4e/RfVzqjc2z4bTZ9DvNeib/SJFer7sbG0CQJM=</DigestValue>
      </Reference>
      <Reference URI="/xl/worksheets/sheet10.xml?ContentType=application/vnd.openxmlformats-officedocument.spreadsheetml.worksheet+xml">
        <DigestMethod Algorithm="http://www.w3.org/2001/04/xmlenc#sha256"/>
        <DigestValue>YQSdBm+XH2vlOOqCeMPA+Uxw9LwJ9fIrkAzBZF72S1Y=</DigestValue>
      </Reference>
      <Reference URI="/xl/worksheets/sheet11.xml?ContentType=application/vnd.openxmlformats-officedocument.spreadsheetml.worksheet+xml">
        <DigestMethod Algorithm="http://www.w3.org/2001/04/xmlenc#sha256"/>
        <DigestValue>wHY71cM3+iZfZgqBaQub6/jtV7CkVsWVsXWXEGAfbYk=</DigestValue>
      </Reference>
      <Reference URI="/xl/worksheets/sheet12.xml?ContentType=application/vnd.openxmlformats-officedocument.spreadsheetml.worksheet+xml">
        <DigestMethod Algorithm="http://www.w3.org/2001/04/xmlenc#sha256"/>
        <DigestValue>ge3KfKyV+W+DgulKDCuRWlLNI5KwrmP8AAx1Buhk3mA=</DigestValue>
      </Reference>
      <Reference URI="/xl/worksheets/sheet13.xml?ContentType=application/vnd.openxmlformats-officedocument.spreadsheetml.worksheet+xml">
        <DigestMethod Algorithm="http://www.w3.org/2001/04/xmlenc#sha256"/>
        <DigestValue>mnzPhHsTkY5xLjQwb3d/NZBGC0mxBkrfH9QTBfuKZfs=</DigestValue>
      </Reference>
      <Reference URI="/xl/worksheets/sheet2.xml?ContentType=application/vnd.openxmlformats-officedocument.spreadsheetml.worksheet+xml">
        <DigestMethod Algorithm="http://www.w3.org/2001/04/xmlenc#sha256"/>
        <DigestValue>HL6GdAuMrIN6/OyzF2TUO1tPYgogmKjNJ7RBx9+WE6U=</DigestValue>
      </Reference>
      <Reference URI="/xl/worksheets/sheet3.xml?ContentType=application/vnd.openxmlformats-officedocument.spreadsheetml.worksheet+xml">
        <DigestMethod Algorithm="http://www.w3.org/2001/04/xmlenc#sha256"/>
        <DigestValue>Gy+23vaL55UXSa7/0olUteJmvoQbKn/AgARcoY9bYDQ=</DigestValue>
      </Reference>
      <Reference URI="/xl/worksheets/sheet4.xml?ContentType=application/vnd.openxmlformats-officedocument.spreadsheetml.worksheet+xml">
        <DigestMethod Algorithm="http://www.w3.org/2001/04/xmlenc#sha256"/>
        <DigestValue>1KpoR5g/j5cI+Kha8bLmoQKthT5HctTaclCQmxHYhvU=</DigestValue>
      </Reference>
      <Reference URI="/xl/worksheets/sheet5.xml?ContentType=application/vnd.openxmlformats-officedocument.spreadsheetml.worksheet+xml">
        <DigestMethod Algorithm="http://www.w3.org/2001/04/xmlenc#sha256"/>
        <DigestValue>ZSZixqU5mGGTcPhJQb273rMrtsJLH7OaZjfrWzpyUdM=</DigestValue>
      </Reference>
      <Reference URI="/xl/worksheets/sheet6.xml?ContentType=application/vnd.openxmlformats-officedocument.spreadsheetml.worksheet+xml">
        <DigestMethod Algorithm="http://www.w3.org/2001/04/xmlenc#sha256"/>
        <DigestValue>8EbvOpXZh3jMwWfiFqEIQp451TvrynbFo2Sw61F5cRA=</DigestValue>
      </Reference>
      <Reference URI="/xl/worksheets/sheet7.xml?ContentType=application/vnd.openxmlformats-officedocument.spreadsheetml.worksheet+xml">
        <DigestMethod Algorithm="http://www.w3.org/2001/04/xmlenc#sha256"/>
        <DigestValue>RlzpiLSttTern2POg2tVyQQTDYZSE/7vesWoChoV/kE=</DigestValue>
      </Reference>
      <Reference URI="/xl/worksheets/sheet8.xml?ContentType=application/vnd.openxmlformats-officedocument.spreadsheetml.worksheet+xml">
        <DigestMethod Algorithm="http://www.w3.org/2001/04/xmlenc#sha256"/>
        <DigestValue>A0FGqjeyKXimyQiGJpxc4vf+yE1SuYufSGla6E8mCS4=</DigestValue>
      </Reference>
      <Reference URI="/xl/worksheets/sheet9.xml?ContentType=application/vnd.openxmlformats-officedocument.spreadsheetml.worksheet+xml">
        <DigestMethod Algorithm="http://www.w3.org/2001/04/xmlenc#sha256"/>
        <DigestValue>GhQm+gCU3h7tmHRYo7yZaHXgFtCV4Ci0RQBB9SrVUYQ=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2025-08-21T09:30:39Z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16.0.19029/27</OfficeVersion>
          <ApplicationVersion>16.0.19029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2025-08-21T09:30:39Z</xd:SigningTime>
          <xd:SigningCertificate>
            <xd:Cert>
              <xd:CertDigest>
                <DigestMethod Algorithm="http://www.w3.org/2001/04/xmlenc#sha256"/>
                <DigestValue>19rfFw43tKZCOo+bYA4C6qBrA5PsyOeiisfY4+cLlgI=</DigestValue>
              </xd:CertDigest>
              <xd:IssuerSerial>
                <X509IssuerName>C=BG, L=Sofia, O=Information Services JSC, OID.2.5.4.97=NTRBG-831641791, CN=StampIT Global Qualified CA</X509IssuerName>
                <X509SerialNumber>1382714169692379244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Pesho</cp:lastModifiedBy>
  <cp:revision/>
  <dcterms:created xsi:type="dcterms:W3CDTF">2006-09-16T00:00:00Z</dcterms:created>
  <dcterms:modified xsi:type="dcterms:W3CDTF">2025-08-21T04:43:41Z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